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au\Desktop\"/>
    </mc:Choice>
  </mc:AlternateContent>
  <bookViews>
    <workbookView xWindow="75" yWindow="60" windowWidth="28455" windowHeight="12705" tabRatio="568" firstSheet="2" activeTab="2"/>
  </bookViews>
  <sheets>
    <sheet name="DATA SHEET" sheetId="1" state="hidden" r:id="rId1"/>
    <sheet name="EEC TABLE" sheetId="2" state="hidden" r:id="rId2"/>
    <sheet name="ENERGY LABEL" sheetId="4" r:id="rId3"/>
    <sheet name="TECHNICAL PARAMETERS" sheetId="6" state="hidden" r:id="rId4"/>
    <sheet name="PRODUCT FICHE" sheetId="5" state="hidden" r:id="rId5"/>
  </sheets>
  <calcPr calcId="162913"/>
</workbook>
</file>

<file path=xl/calcChain.xml><?xml version="1.0" encoding="utf-8"?>
<calcChain xmlns="http://schemas.openxmlformats.org/spreadsheetml/2006/main">
  <c r="R18" i="1" l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6" i="1"/>
  <c r="R47" i="1"/>
  <c r="R48" i="1"/>
  <c r="R49" i="1"/>
  <c r="R50" i="1"/>
  <c r="R51" i="1"/>
  <c r="R53" i="1"/>
  <c r="R54" i="1"/>
  <c r="R55" i="1"/>
  <c r="R56" i="1"/>
  <c r="R57" i="1"/>
  <c r="R59" i="1"/>
  <c r="R60" i="1"/>
  <c r="R61" i="1"/>
  <c r="R62" i="1"/>
  <c r="R63" i="1"/>
  <c r="R64" i="1"/>
  <c r="R65" i="1"/>
  <c r="R66" i="1"/>
  <c r="R68" i="1"/>
  <c r="R69" i="1"/>
  <c r="R70" i="1"/>
  <c r="R71" i="1"/>
  <c r="R72" i="1"/>
  <c r="R73" i="1"/>
  <c r="R74" i="1"/>
  <c r="R75" i="1"/>
  <c r="R76" i="1"/>
  <c r="R77" i="1"/>
  <c r="R78" i="1"/>
  <c r="R79" i="1"/>
  <c r="R81" i="1"/>
  <c r="R82" i="1"/>
  <c r="R83" i="1"/>
  <c r="R85" i="1"/>
  <c r="R86" i="1"/>
  <c r="R88" i="1"/>
  <c r="R89" i="1"/>
  <c r="R90" i="1"/>
  <c r="R91" i="1"/>
  <c r="R92" i="1"/>
  <c r="R93" i="1"/>
  <c r="R94" i="1"/>
  <c r="R95" i="1"/>
  <c r="R96" i="1"/>
  <c r="R97" i="1"/>
  <c r="R98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5" i="1"/>
  <c r="R116" i="1"/>
  <c r="R118" i="1"/>
  <c r="R119" i="1"/>
  <c r="R121" i="1"/>
  <c r="R123" i="1"/>
  <c r="R125" i="1"/>
  <c r="R126" i="1"/>
  <c r="R128" i="1"/>
  <c r="R129" i="1"/>
  <c r="R131" i="1"/>
  <c r="R132" i="1"/>
  <c r="R133" i="1"/>
  <c r="R134" i="1"/>
  <c r="R135" i="1"/>
  <c r="R136" i="1"/>
  <c r="R138" i="1"/>
  <c r="R139" i="1"/>
  <c r="R140" i="1"/>
  <c r="R141" i="1"/>
  <c r="R142" i="1"/>
  <c r="R144" i="1"/>
  <c r="R145" i="1"/>
  <c r="R146" i="1"/>
  <c r="R147" i="1"/>
  <c r="R148" i="1"/>
  <c r="R149" i="1"/>
  <c r="R150" i="1"/>
  <c r="R152" i="1"/>
  <c r="R153" i="1"/>
  <c r="R154" i="1"/>
  <c r="R155" i="1"/>
  <c r="R156" i="1"/>
  <c r="R157" i="1"/>
  <c r="R159" i="1"/>
  <c r="R160" i="1"/>
  <c r="R161" i="1"/>
  <c r="R162" i="1"/>
  <c r="R163" i="1"/>
  <c r="R164" i="1"/>
  <c r="R166" i="1"/>
  <c r="R167" i="1"/>
  <c r="R168" i="1"/>
  <c r="R169" i="1"/>
  <c r="R170" i="1"/>
  <c r="R171" i="1"/>
  <c r="R173" i="1"/>
  <c r="R174" i="1"/>
  <c r="R175" i="1"/>
  <c r="R176" i="1"/>
  <c r="R177" i="1"/>
  <c r="R178" i="1"/>
  <c r="R11" i="1"/>
  <c r="R12" i="1"/>
  <c r="R13" i="1"/>
  <c r="R14" i="1"/>
  <c r="R15" i="1"/>
  <c r="R16" i="1"/>
  <c r="R10" i="1"/>
  <c r="B165" i="1" l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43" i="1"/>
  <c r="B144" i="1"/>
  <c r="B145" i="1"/>
  <c r="B146" i="1"/>
  <c r="B147" i="1"/>
  <c r="B148" i="1"/>
  <c r="B149" i="1"/>
  <c r="B150" i="1"/>
  <c r="B137" i="1"/>
  <c r="B138" i="1"/>
  <c r="B139" i="1"/>
  <c r="B140" i="1"/>
  <c r="B141" i="1"/>
  <c r="B142" i="1"/>
  <c r="B130" i="1"/>
  <c r="B131" i="1"/>
  <c r="B132" i="1"/>
  <c r="B133" i="1"/>
  <c r="B134" i="1"/>
  <c r="B135" i="1"/>
  <c r="B136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88" i="1"/>
  <c r="B89" i="1"/>
  <c r="B90" i="1"/>
  <c r="B91" i="1"/>
  <c r="B92" i="1"/>
  <c r="B93" i="1"/>
  <c r="B94" i="1"/>
  <c r="B95" i="1"/>
  <c r="B96" i="1"/>
  <c r="B97" i="1"/>
  <c r="B98" i="1"/>
  <c r="B85" i="1"/>
  <c r="B86" i="1"/>
  <c r="B81" i="1"/>
  <c r="B82" i="1"/>
  <c r="B83" i="1"/>
  <c r="B68" i="1"/>
  <c r="B69" i="1"/>
  <c r="B70" i="1"/>
  <c r="B71" i="1"/>
  <c r="B72" i="1"/>
  <c r="B73" i="1"/>
  <c r="B74" i="1"/>
  <c r="B75" i="1"/>
  <c r="B76" i="1"/>
  <c r="B77" i="1"/>
  <c r="B78" i="1"/>
  <c r="B79" i="1"/>
  <c r="B58" i="1"/>
  <c r="B59" i="1"/>
  <c r="B60" i="1"/>
  <c r="B61" i="1"/>
  <c r="B62" i="1"/>
  <c r="B63" i="1"/>
  <c r="B64" i="1"/>
  <c r="B65" i="1"/>
  <c r="B66" i="1"/>
  <c r="B53" i="1"/>
  <c r="B54" i="1"/>
  <c r="B55" i="1"/>
  <c r="B56" i="1"/>
  <c r="B57" i="1"/>
  <c r="B46" i="1"/>
  <c r="B47" i="1"/>
  <c r="B48" i="1"/>
  <c r="B49" i="1"/>
  <c r="B50" i="1"/>
  <c r="B51" i="1"/>
  <c r="B37" i="1"/>
  <c r="B38" i="1"/>
  <c r="B39" i="1"/>
  <c r="B40" i="1"/>
  <c r="B41" i="1"/>
  <c r="B42" i="1"/>
  <c r="B43" i="1"/>
  <c r="B44" i="1"/>
  <c r="B26" i="1"/>
  <c r="B27" i="1"/>
  <c r="B28" i="1"/>
  <c r="B29" i="1"/>
  <c r="B30" i="1"/>
  <c r="B31" i="1"/>
  <c r="B32" i="1"/>
  <c r="B33" i="1"/>
  <c r="B34" i="1"/>
  <c r="B35" i="1"/>
  <c r="B36" i="1"/>
  <c r="B17" i="1"/>
  <c r="B18" i="1"/>
  <c r="B19" i="1"/>
  <c r="B20" i="1"/>
  <c r="B21" i="1"/>
  <c r="B22" i="1"/>
  <c r="B23" i="1"/>
  <c r="B24" i="1"/>
  <c r="B25" i="1"/>
  <c r="B11" i="1"/>
  <c r="B12" i="1"/>
  <c r="B13" i="1"/>
  <c r="B14" i="1"/>
  <c r="B15" i="1"/>
  <c r="B16" i="1"/>
  <c r="B10" i="1"/>
  <c r="P21" i="1"/>
  <c r="Q21" i="1"/>
  <c r="N4" i="6"/>
  <c r="K2" i="5"/>
  <c r="G9" i="4" l="1"/>
  <c r="C5" i="5" s="1"/>
  <c r="N41" i="6"/>
  <c r="B40" i="6" s="1"/>
  <c r="N39" i="6"/>
  <c r="B38" i="6" s="1"/>
  <c r="N37" i="6"/>
  <c r="B36" i="6" s="1"/>
  <c r="G15" i="4"/>
  <c r="C8" i="5" s="1"/>
  <c r="N45" i="6"/>
  <c r="D45" i="6" s="1"/>
  <c r="B2" i="6" s="1"/>
  <c r="G7" i="4"/>
  <c r="B3" i="5" s="1"/>
  <c r="G13" i="4"/>
  <c r="F7" i="6" s="1"/>
  <c r="S21" i="1"/>
  <c r="N29" i="6"/>
  <c r="E29" i="6" s="1"/>
  <c r="N30" i="6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3" i="1"/>
  <c r="N25" i="6" s="1"/>
  <c r="H25" i="6" s="1"/>
  <c r="Q173" i="1"/>
  <c r="P174" i="1"/>
  <c r="Q174" i="1"/>
  <c r="P175" i="1"/>
  <c r="Q175" i="1"/>
  <c r="P176" i="1"/>
  <c r="Q176" i="1"/>
  <c r="P177" i="1"/>
  <c r="Q177" i="1"/>
  <c r="P178" i="1"/>
  <c r="Q178" i="1"/>
  <c r="C7" i="5" l="1"/>
  <c r="D5" i="6"/>
  <c r="F8" i="6"/>
  <c r="N6" i="6" s="1"/>
  <c r="F6" i="6" s="1"/>
  <c r="S171" i="1"/>
  <c r="S175" i="1"/>
  <c r="S163" i="1"/>
  <c r="S159" i="1"/>
  <c r="S150" i="1"/>
  <c r="S144" i="1"/>
  <c r="S162" i="1"/>
  <c r="S155" i="1"/>
  <c r="S154" i="1"/>
  <c r="K29" i="6"/>
  <c r="C10" i="5"/>
  <c r="S156" i="1"/>
  <c r="S167" i="1"/>
  <c r="S149" i="1"/>
  <c r="S147" i="1"/>
  <c r="S178" i="1"/>
  <c r="S166" i="1"/>
  <c r="S170" i="1"/>
  <c r="S177" i="1"/>
  <c r="S161" i="1"/>
  <c r="S157" i="1"/>
  <c r="S168" i="1"/>
  <c r="S152" i="1"/>
  <c r="S164" i="1"/>
  <c r="S148" i="1"/>
  <c r="S176" i="1"/>
  <c r="S174" i="1"/>
  <c r="S169" i="1"/>
  <c r="S160" i="1"/>
  <c r="S153" i="1"/>
  <c r="S146" i="1"/>
  <c r="S145" i="1"/>
  <c r="S173" i="1" l="1"/>
  <c r="N26" i="6"/>
  <c r="P22" i="1"/>
  <c r="P23" i="1"/>
  <c r="Q22" i="1"/>
  <c r="Q23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H26" i="6" l="1"/>
  <c r="C9" i="5"/>
  <c r="S39" i="1"/>
  <c r="S41" i="1"/>
  <c r="S38" i="1"/>
  <c r="S44" i="1"/>
  <c r="S37" i="1"/>
  <c r="S42" i="1"/>
  <c r="S43" i="1"/>
  <c r="S40" i="1"/>
  <c r="S23" i="1"/>
  <c r="S22" i="1"/>
  <c r="P46" i="1" l="1"/>
  <c r="P47" i="1"/>
  <c r="P48" i="1"/>
  <c r="P49" i="1"/>
  <c r="P50" i="1"/>
  <c r="P51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5" i="1"/>
  <c r="P86" i="1"/>
  <c r="P88" i="1"/>
  <c r="P89" i="1"/>
  <c r="P90" i="1"/>
  <c r="P91" i="1"/>
  <c r="P92" i="1"/>
  <c r="P93" i="1"/>
  <c r="P94" i="1"/>
  <c r="P95" i="1"/>
  <c r="P96" i="1"/>
  <c r="P97" i="1"/>
  <c r="P98" i="1"/>
  <c r="P100" i="1"/>
  <c r="P101" i="1"/>
  <c r="P102" i="1"/>
  <c r="P103" i="1"/>
  <c r="P104" i="1"/>
  <c r="P105" i="1"/>
  <c r="P106" i="1"/>
  <c r="P107" i="1"/>
  <c r="P108" i="1"/>
  <c r="P109" i="1"/>
  <c r="P110" i="1"/>
  <c r="P112" i="1"/>
  <c r="P113" i="1"/>
  <c r="P115" i="1"/>
  <c r="P116" i="1"/>
  <c r="P118" i="1"/>
  <c r="P119" i="1"/>
  <c r="P121" i="1"/>
  <c r="P123" i="1"/>
  <c r="P125" i="1"/>
  <c r="P126" i="1"/>
  <c r="P128" i="1"/>
  <c r="P129" i="1"/>
  <c r="P131" i="1"/>
  <c r="P132" i="1"/>
  <c r="P133" i="1"/>
  <c r="P134" i="1"/>
  <c r="P135" i="1"/>
  <c r="P136" i="1"/>
  <c r="P138" i="1"/>
  <c r="P139" i="1"/>
  <c r="P140" i="1"/>
  <c r="P141" i="1"/>
  <c r="P142" i="1"/>
  <c r="P20" i="1"/>
  <c r="Q20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Q46" i="1"/>
  <c r="Q47" i="1"/>
  <c r="Q48" i="1"/>
  <c r="Q49" i="1"/>
  <c r="Q50" i="1"/>
  <c r="Q51" i="1"/>
  <c r="Q53" i="1"/>
  <c r="Q54" i="1"/>
  <c r="Q55" i="1"/>
  <c r="Q56" i="1"/>
  <c r="Q57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1" i="1"/>
  <c r="Q82" i="1"/>
  <c r="Q83" i="1"/>
  <c r="Q85" i="1"/>
  <c r="Q86" i="1"/>
  <c r="Q88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5" i="1"/>
  <c r="Q116" i="1"/>
  <c r="Q118" i="1"/>
  <c r="Q119" i="1"/>
  <c r="Q121" i="1"/>
  <c r="Q123" i="1"/>
  <c r="Q125" i="1"/>
  <c r="Q126" i="1"/>
  <c r="Q128" i="1"/>
  <c r="Q129" i="1"/>
  <c r="Q131" i="1"/>
  <c r="Q132" i="1"/>
  <c r="Q133" i="1"/>
  <c r="Q134" i="1"/>
  <c r="Q135" i="1"/>
  <c r="Q136" i="1"/>
  <c r="Q138" i="1"/>
  <c r="Q139" i="1"/>
  <c r="Q140" i="1"/>
  <c r="Q141" i="1"/>
  <c r="Q142" i="1"/>
  <c r="P18" i="1"/>
  <c r="Q18" i="1"/>
  <c r="P19" i="1"/>
  <c r="Q19" i="1"/>
  <c r="P16" i="1"/>
  <c r="Q16" i="1"/>
  <c r="P10" i="1"/>
  <c r="Q10" i="1"/>
  <c r="P11" i="1"/>
  <c r="Q11" i="1"/>
  <c r="P12" i="1"/>
  <c r="Q12" i="1"/>
  <c r="P13" i="1"/>
  <c r="Q13" i="1"/>
  <c r="P14" i="1"/>
  <c r="Q14" i="1"/>
  <c r="P15" i="1"/>
  <c r="Q15" i="1"/>
  <c r="S136" i="1" l="1"/>
  <c r="S132" i="1"/>
  <c r="S129" i="1"/>
  <c r="S110" i="1"/>
  <c r="S106" i="1"/>
  <c r="S102" i="1"/>
  <c r="S97" i="1"/>
  <c r="S93" i="1"/>
  <c r="S91" i="1"/>
  <c r="S89" i="1"/>
  <c r="S83" i="1"/>
  <c r="S78" i="1"/>
  <c r="S68" i="1"/>
  <c r="S63" i="1"/>
  <c r="S59" i="1"/>
  <c r="S54" i="1"/>
  <c r="S49" i="1"/>
  <c r="S134" i="1"/>
  <c r="S108" i="1"/>
  <c r="S104" i="1"/>
  <c r="S100" i="1"/>
  <c r="S95" i="1"/>
  <c r="S92" i="1"/>
  <c r="S90" i="1"/>
  <c r="S86" i="1"/>
  <c r="S81" i="1"/>
  <c r="S76" i="1"/>
  <c r="S74" i="1"/>
  <c r="S72" i="1"/>
  <c r="S70" i="1"/>
  <c r="S65" i="1"/>
  <c r="S61" i="1"/>
  <c r="S56" i="1"/>
  <c r="S47" i="1"/>
  <c r="S141" i="1"/>
  <c r="S139" i="1"/>
  <c r="S135" i="1"/>
  <c r="S131" i="1"/>
  <c r="S126" i="1"/>
  <c r="S123" i="1"/>
  <c r="S66" i="1"/>
  <c r="S53" i="1"/>
  <c r="S48" i="1"/>
  <c r="S10" i="1"/>
  <c r="S36" i="1"/>
  <c r="S35" i="1"/>
  <c r="S34" i="1"/>
  <c r="S62" i="1"/>
  <c r="S51" i="1"/>
  <c r="S12" i="1"/>
  <c r="S13" i="1"/>
  <c r="S109" i="1"/>
  <c r="S96" i="1"/>
  <c r="S88" i="1"/>
  <c r="S105" i="1"/>
  <c r="S82" i="1"/>
  <c r="S113" i="1"/>
  <c r="S101" i="1"/>
  <c r="S77" i="1"/>
  <c r="S33" i="1"/>
  <c r="S32" i="1"/>
  <c r="S31" i="1"/>
  <c r="S29" i="1"/>
  <c r="S28" i="1"/>
  <c r="S26" i="1"/>
  <c r="S25" i="1"/>
  <c r="S20" i="1"/>
  <c r="S119" i="1"/>
  <c r="S57" i="1"/>
  <c r="S11" i="1"/>
  <c r="G11" i="4"/>
  <c r="C6" i="5" s="1"/>
  <c r="S30" i="1"/>
  <c r="S27" i="1"/>
  <c r="S24" i="1"/>
  <c r="S14" i="1"/>
  <c r="S19" i="1"/>
  <c r="S15" i="1"/>
  <c r="S16" i="1"/>
  <c r="S18" i="1"/>
  <c r="S142" i="1"/>
  <c r="S140" i="1"/>
  <c r="S138" i="1"/>
  <c r="S133" i="1"/>
  <c r="S128" i="1"/>
  <c r="S125" i="1"/>
  <c r="S121" i="1"/>
  <c r="S118" i="1"/>
  <c r="S116" i="1"/>
  <c r="S115" i="1"/>
  <c r="S107" i="1"/>
  <c r="S103" i="1"/>
  <c r="S98" i="1"/>
  <c r="S71" i="1"/>
  <c r="S69" i="1"/>
  <c r="S64" i="1"/>
  <c r="S60" i="1"/>
  <c r="S50" i="1"/>
  <c r="S112" i="1"/>
  <c r="S94" i="1"/>
  <c r="S85" i="1"/>
  <c r="S79" i="1"/>
  <c r="S75" i="1"/>
  <c r="S73" i="1"/>
  <c r="S55" i="1"/>
  <c r="S46" i="1"/>
</calcChain>
</file>

<file path=xl/sharedStrings.xml><?xml version="1.0" encoding="utf-8"?>
<sst xmlns="http://schemas.openxmlformats.org/spreadsheetml/2006/main" count="3345" uniqueCount="687">
  <si>
    <t>Efficiency</t>
  </si>
  <si>
    <t>CO</t>
  </si>
  <si>
    <t>(kW)</t>
  </si>
  <si>
    <t>(%)</t>
  </si>
  <si>
    <t>Product range</t>
  </si>
  <si>
    <t>Product code</t>
  </si>
  <si>
    <t>Product Name</t>
  </si>
  <si>
    <t>Huntingdon 35 Wood</t>
  </si>
  <si>
    <t xml:space="preserve">Huntingdon 35 </t>
  </si>
  <si>
    <t xml:space="preserve">Huntingdon 30 </t>
  </si>
  <si>
    <t xml:space="preserve">Huntingdon 28 </t>
  </si>
  <si>
    <t xml:space="preserve">Huntingdon 25 </t>
  </si>
  <si>
    <t>Wood</t>
  </si>
  <si>
    <t>STOVE TYPE</t>
  </si>
  <si>
    <t>Freestanding</t>
  </si>
  <si>
    <t>Stockton 7</t>
  </si>
  <si>
    <t>Stockton 6</t>
  </si>
  <si>
    <t>Stockton 4</t>
  </si>
  <si>
    <t xml:space="preserve">Stockton 3 </t>
  </si>
  <si>
    <t>Inset</t>
  </si>
  <si>
    <t>Riva 76</t>
  </si>
  <si>
    <t>Riva 66</t>
  </si>
  <si>
    <t>Riva 55</t>
  </si>
  <si>
    <t>Riva 40</t>
  </si>
  <si>
    <t>Riva 45</t>
  </si>
  <si>
    <t>Riva 50</t>
  </si>
  <si>
    <t>Riva Studio 1</t>
  </si>
  <si>
    <t>Riva Studio 2</t>
  </si>
  <si>
    <t>Riva Studio 3</t>
  </si>
  <si>
    <t>Riva Studio 500</t>
  </si>
  <si>
    <t>Nominal Output</t>
  </si>
  <si>
    <t>Riva Plus Small</t>
  </si>
  <si>
    <t>Riva Plus Midi</t>
  </si>
  <si>
    <t>Riva Plus Medium</t>
  </si>
  <si>
    <t>Riva Plus Large</t>
  </si>
  <si>
    <t>5.0Kw</t>
  </si>
  <si>
    <t>6.5Kw</t>
  </si>
  <si>
    <t>8.0Kw</t>
  </si>
  <si>
    <t>11.0Kw</t>
  </si>
  <si>
    <t>Brunel 3CB</t>
  </si>
  <si>
    <t>Brunel 2CB</t>
  </si>
  <si>
    <t>Brunel 1A</t>
  </si>
  <si>
    <t>7.0Kw</t>
  </si>
  <si>
    <t>6.0Kw</t>
  </si>
  <si>
    <t>4.0Kw</t>
  </si>
  <si>
    <t>Regency Small</t>
  </si>
  <si>
    <t>Regency Medium</t>
  </si>
  <si>
    <t>Yeoman CL Milner</t>
  </si>
  <si>
    <t>Stockton Milner</t>
  </si>
  <si>
    <t>Riva Studio Duplex</t>
  </si>
  <si>
    <t>Stockton 5 FT</t>
  </si>
  <si>
    <t>STMB</t>
  </si>
  <si>
    <t xml:space="preserve">Stockton 7 FT Inset </t>
  </si>
  <si>
    <t>Stockton 8 FT SD</t>
  </si>
  <si>
    <t>VW-3MF</t>
  </si>
  <si>
    <t>VW-5MF</t>
  </si>
  <si>
    <t>VW-5W</t>
  </si>
  <si>
    <t>VW-8W</t>
  </si>
  <si>
    <t>VW-8MF</t>
  </si>
  <si>
    <t>RVP-SMW</t>
  </si>
  <si>
    <t>RVP-SMM</t>
  </si>
  <si>
    <t>RVP-MDW</t>
  </si>
  <si>
    <t>RVP-MDM</t>
  </si>
  <si>
    <t>RVP-MEW</t>
  </si>
  <si>
    <t>RVP-MEM</t>
  </si>
  <si>
    <t>RVP-LAW</t>
  </si>
  <si>
    <t>RVP-LAM</t>
  </si>
  <si>
    <t>RF-KEN33W</t>
  </si>
  <si>
    <t>RF-KEN33M</t>
  </si>
  <si>
    <t>RF-KEN20M</t>
  </si>
  <si>
    <t>RF-KEN60W</t>
  </si>
  <si>
    <t>RVS-1</t>
  </si>
  <si>
    <t>RVS-2</t>
  </si>
  <si>
    <t>RVS-3</t>
  </si>
  <si>
    <t>VW-7NMF</t>
  </si>
  <si>
    <t>RVS-500</t>
  </si>
  <si>
    <t>RV40</t>
  </si>
  <si>
    <t>RV45</t>
  </si>
  <si>
    <t>RV50</t>
  </si>
  <si>
    <t>RV55</t>
  </si>
  <si>
    <t>RV66</t>
  </si>
  <si>
    <t>RV76</t>
  </si>
  <si>
    <t>YM-CL3MF</t>
  </si>
  <si>
    <t>YM-CL5MF</t>
  </si>
  <si>
    <t>YM-CL5W</t>
  </si>
  <si>
    <t>YM-CL8W</t>
  </si>
  <si>
    <t>YM-CL8MF</t>
  </si>
  <si>
    <t>YM-CL7NMF</t>
  </si>
  <si>
    <t>YM-CLMB</t>
  </si>
  <si>
    <t>NETT (%)</t>
  </si>
  <si>
    <t>EN</t>
  </si>
  <si>
    <t>Huntingdon 40</t>
  </si>
  <si>
    <t>Huntingdon 40 Wood</t>
  </si>
  <si>
    <t>WOOD</t>
  </si>
  <si>
    <t>SOLID FUEL</t>
  </si>
  <si>
    <t>Room Output</t>
  </si>
  <si>
    <t>Water Output</t>
  </si>
  <si>
    <t>DRY STOVES</t>
  </si>
  <si>
    <t>BOILER STOVES (ONLY)</t>
  </si>
  <si>
    <t>--</t>
  </si>
  <si>
    <t>Huntington</t>
  </si>
  <si>
    <t>STANDARD</t>
  </si>
  <si>
    <t>Roomheater burning solid fuel without hot water supply</t>
  </si>
  <si>
    <t>mm</t>
  </si>
  <si>
    <t>Side</t>
  </si>
  <si>
    <t>Rear</t>
  </si>
  <si>
    <t>Distance to combustible</t>
  </si>
  <si>
    <t>material</t>
  </si>
  <si>
    <t>C</t>
  </si>
  <si>
    <t>Flue temp</t>
  </si>
  <si>
    <t>TEST LAB</t>
  </si>
  <si>
    <t>TEST REPORT</t>
  </si>
  <si>
    <t>NUMBER</t>
  </si>
  <si>
    <t>RRF - 40 07 1276</t>
  </si>
  <si>
    <t>RRF - No. 1625</t>
  </si>
  <si>
    <t>TNO - No. 1641</t>
  </si>
  <si>
    <t>EN13240:2001/A2:2004</t>
  </si>
  <si>
    <t>Stockton</t>
  </si>
  <si>
    <t>2005PMC/169</t>
  </si>
  <si>
    <t>2005PMC/172</t>
  </si>
  <si>
    <t>2005PMC/170</t>
  </si>
  <si>
    <t>2005PMC/171</t>
  </si>
  <si>
    <t>Inset roomheater burning solid fuel without hot water supply</t>
  </si>
  <si>
    <t>EN13229:2001/A2:2004</t>
  </si>
  <si>
    <t>2005PMC/173</t>
  </si>
  <si>
    <t>2005PMC/174</t>
  </si>
  <si>
    <t>2005PMC/175</t>
  </si>
  <si>
    <t>2005PMC/176</t>
  </si>
  <si>
    <t>2005PMC/177</t>
  </si>
  <si>
    <t>Stockton 8 Slimline</t>
  </si>
  <si>
    <t>2005PMC/179</t>
  </si>
  <si>
    <t>2005PMC/180</t>
  </si>
  <si>
    <t>2005PMC/178</t>
  </si>
  <si>
    <t>n/a</t>
  </si>
  <si>
    <t>SGS - No. 0608</t>
  </si>
  <si>
    <t>EZ/07/1991/04</t>
  </si>
  <si>
    <t>EZ/07/1991/05</t>
  </si>
  <si>
    <t>Kiwa - Gastec - No. 0558</t>
  </si>
  <si>
    <t>ST14W2</t>
  </si>
  <si>
    <t>EZ/06/1991/15</t>
  </si>
  <si>
    <t>EZ/06/1991/11</t>
  </si>
  <si>
    <t>Riva</t>
  </si>
  <si>
    <t>2006PMC/122</t>
  </si>
  <si>
    <t>2006PMC/123</t>
  </si>
  <si>
    <t>50970/24</t>
  </si>
  <si>
    <t>EZKA/11/065-1</t>
  </si>
  <si>
    <t>EZKA/11/065-2</t>
  </si>
  <si>
    <t>Riva Studio</t>
  </si>
  <si>
    <t>Riva Plus</t>
  </si>
  <si>
    <t>6385/1</t>
  </si>
  <si>
    <t>View</t>
  </si>
  <si>
    <t>Brunel</t>
  </si>
  <si>
    <t>2005PMC/166</t>
  </si>
  <si>
    <t>2005PMC/167</t>
  </si>
  <si>
    <t>2005PMC/168</t>
  </si>
  <si>
    <t>Regency</t>
  </si>
  <si>
    <t>EZ/07/1991/09</t>
  </si>
  <si>
    <t>EZ/07/1991/10</t>
  </si>
  <si>
    <t>Kensal 20 FT</t>
  </si>
  <si>
    <t>Kensal 33 FT</t>
  </si>
  <si>
    <t>Kensal 60 FT</t>
  </si>
  <si>
    <t>Kensal</t>
  </si>
  <si>
    <t>RF-KEN40W</t>
  </si>
  <si>
    <t>Kensal 40 FT</t>
  </si>
  <si>
    <t>RF-KEN40M</t>
  </si>
  <si>
    <t>RF-KEN40SLW</t>
  </si>
  <si>
    <t>Kensal 40 Slimline</t>
  </si>
  <si>
    <t>Yeoman CL</t>
  </si>
  <si>
    <t>Yeoman</t>
  </si>
  <si>
    <t>YM-EXM-MF1</t>
  </si>
  <si>
    <t>YM-EXM-W1</t>
  </si>
  <si>
    <t>EZ/06/1991/02</t>
  </si>
  <si>
    <t>YM-EXE-W1</t>
  </si>
  <si>
    <t>YM-EXE-MF1</t>
  </si>
  <si>
    <t>EZ/06/1991/03</t>
  </si>
  <si>
    <t>YM-DEV-W1</t>
  </si>
  <si>
    <t>YM-DEV-MF1</t>
  </si>
  <si>
    <t>EZ/06/1991/01</t>
  </si>
  <si>
    <t>YM-COU-W1</t>
  </si>
  <si>
    <t>EZ/06/1991/07</t>
  </si>
  <si>
    <t>YM-EXE-DDW1</t>
  </si>
  <si>
    <t>EZ/06/1991/14</t>
  </si>
  <si>
    <t>YM-DEV-SDW1</t>
  </si>
  <si>
    <t>YM-DEV-DDW1</t>
  </si>
  <si>
    <t>EZ/06/1991/13</t>
  </si>
  <si>
    <t>EZ/06/1991/12</t>
  </si>
  <si>
    <t>EZ/06/1991/16</t>
  </si>
  <si>
    <t>YM-COU-SDW2</t>
  </si>
  <si>
    <t>YM-COU-DDW2</t>
  </si>
  <si>
    <t>Yeoman Exmoor FT - 1 Door</t>
  </si>
  <si>
    <t>Yeoman Exe FT - 1 Door</t>
  </si>
  <si>
    <t>Yeoman Devon FT - 1 Door</t>
  </si>
  <si>
    <t>Yeoman County FT - 1 Door</t>
  </si>
  <si>
    <t>Yeoman Exe DD - 1 Door</t>
  </si>
  <si>
    <t>Yeoman Devon SD - 1 Door</t>
  </si>
  <si>
    <t>Yeoman Devon DD - 1 Door</t>
  </si>
  <si>
    <t>Yeoman County SD - 2 Door</t>
  </si>
  <si>
    <t>Yeoman County DD - 2 Door</t>
  </si>
  <si>
    <t>Stockton 8 FT - 1 Door</t>
  </si>
  <si>
    <t>Stockton 11 FT - 1 Door</t>
  </si>
  <si>
    <t>ST3MF1</t>
  </si>
  <si>
    <t>ST4W1</t>
  </si>
  <si>
    <t>ST5W1</t>
  </si>
  <si>
    <t>ST5MF1</t>
  </si>
  <si>
    <t>ST6W1</t>
  </si>
  <si>
    <t>ST6MF1</t>
  </si>
  <si>
    <t>ST7W1</t>
  </si>
  <si>
    <t>ST7MF1</t>
  </si>
  <si>
    <t>ST7NMFFT1</t>
  </si>
  <si>
    <t>ST8W1</t>
  </si>
  <si>
    <t>ST8SLW2</t>
  </si>
  <si>
    <t>ST8SDW2</t>
  </si>
  <si>
    <t>ST11W1</t>
  </si>
  <si>
    <t>Stockton 14 FT - 2 Door</t>
  </si>
  <si>
    <t>ST11SDW2</t>
  </si>
  <si>
    <t>Stockton 11 FT SD</t>
  </si>
  <si>
    <t>Roomheater burning solid fuel with hot water supply</t>
  </si>
  <si>
    <t>Inset roomheater burning solid fuel with hot water supply</t>
  </si>
  <si>
    <t>Stockton 8 FT HO Boiler - 2 Door</t>
  </si>
  <si>
    <t>Stockton 11 FT HO Boiler - 2 Door</t>
  </si>
  <si>
    <t>Stockton 14 FT HO Boiler - 2 Door</t>
  </si>
  <si>
    <t>Stockton 7 Inset HO Boiler</t>
  </si>
  <si>
    <t>Yeoman Devon 50  FT HO Boiler - 2 Door</t>
  </si>
  <si>
    <t>Yeoman County 60  FT HO Boiler - 2 Door</t>
  </si>
  <si>
    <t>Yeoman County 80  FT HO Boiler - 2 Door</t>
  </si>
  <si>
    <t>Kensal 40 FT HO Boiler - 2 Door</t>
  </si>
  <si>
    <t>Kensal 60 FT HO Boiler - 2 Door</t>
  </si>
  <si>
    <t>Yeoman CL 8 HO Boiler - 2 Door</t>
  </si>
  <si>
    <t>View 8 HO Boiler - 2 Door</t>
  </si>
  <si>
    <t>View 7 Inset</t>
  </si>
  <si>
    <t>ST8HBMF2</t>
  </si>
  <si>
    <t>ST11HBMF2</t>
  </si>
  <si>
    <t>ST14HBMF2</t>
  </si>
  <si>
    <t>ST7NHBMF1</t>
  </si>
  <si>
    <t>ST8HBW2</t>
  </si>
  <si>
    <t>ST11HBW2</t>
  </si>
  <si>
    <t>ST14HBW2</t>
  </si>
  <si>
    <t>ST7NHBW1</t>
  </si>
  <si>
    <t>VW-8HBMF1</t>
  </si>
  <si>
    <t>VW-8HBW1</t>
  </si>
  <si>
    <t>View 7 Inset HO Boiler</t>
  </si>
  <si>
    <t>VW-7NHBMF1</t>
  </si>
  <si>
    <t>VW-7NHBW1</t>
  </si>
  <si>
    <t>KEN40HBMF2</t>
  </si>
  <si>
    <t>KEN40HBW2</t>
  </si>
  <si>
    <t>KEN60HBMF2</t>
  </si>
  <si>
    <t>KEN60HBW2</t>
  </si>
  <si>
    <t>Yeoman CL 7 Inset HO Boiler</t>
  </si>
  <si>
    <t>YM-CL8HBMF1</t>
  </si>
  <si>
    <t>YM-CL8HBW1</t>
  </si>
  <si>
    <t>YM-CL7NHBMF1</t>
  </si>
  <si>
    <t>YM-CL7NHBW1</t>
  </si>
  <si>
    <t>YM-DEV-50HBMF2</t>
  </si>
  <si>
    <t>YM-DEV-50HBW2</t>
  </si>
  <si>
    <t>YM-COU-60HBMF2</t>
  </si>
  <si>
    <t>YM-COU-60HBW2</t>
  </si>
  <si>
    <t>YM-COU-80HBMF2</t>
  </si>
  <si>
    <t>YM-COU-80HBW2</t>
  </si>
  <si>
    <t>Open Inset</t>
  </si>
  <si>
    <t xml:space="preserve">Riva Open </t>
  </si>
  <si>
    <t xml:space="preserve"> Inset roomheater burning solid fuel without hot water supply</t>
  </si>
  <si>
    <t xml:space="preserve">Riva open 16" </t>
  </si>
  <si>
    <t xml:space="preserve"> 8610</t>
  </si>
  <si>
    <t xml:space="preserve">Riva open 22" </t>
  </si>
  <si>
    <t xml:space="preserve">Riva open 24" </t>
  </si>
  <si>
    <t xml:space="preserve">Riva open 26" </t>
  </si>
  <si>
    <t xml:space="preserve">Riva open 28" </t>
  </si>
  <si>
    <t xml:space="preserve"> 8604</t>
  </si>
  <si>
    <t xml:space="preserve"> 8606</t>
  </si>
  <si>
    <t xml:space="preserve"> 8608</t>
  </si>
  <si>
    <t xml:space="preserve"> 8673</t>
  </si>
  <si>
    <t>EZ/06/1991/19</t>
  </si>
  <si>
    <t>EZ/06/1991/17</t>
  </si>
  <si>
    <t>EZ/06/1991/20</t>
  </si>
  <si>
    <t>EZ/06/1991/18</t>
  </si>
  <si>
    <t>RVS-2DS</t>
  </si>
  <si>
    <t>Elise 540</t>
  </si>
  <si>
    <t>ELS-540-W</t>
  </si>
  <si>
    <t>Elise</t>
  </si>
  <si>
    <t>ELS-540-MF</t>
  </si>
  <si>
    <t>ELS-680-W</t>
  </si>
  <si>
    <t>ELS-680-MF</t>
  </si>
  <si>
    <t>Elise 680</t>
  </si>
  <si>
    <t>ELS-850-W</t>
  </si>
  <si>
    <t>Elise 850</t>
  </si>
  <si>
    <t>VW-5TMF1</t>
  </si>
  <si>
    <t>VW-5TW1</t>
  </si>
  <si>
    <t>Vogue</t>
  </si>
  <si>
    <t>Kiwa - No. 0558</t>
  </si>
  <si>
    <t>ST8NMF2</t>
  </si>
  <si>
    <t xml:space="preserve">Stockton 8 Inset </t>
  </si>
  <si>
    <t>RVN-SMW-E</t>
  </si>
  <si>
    <t>RVN-SMM-E</t>
  </si>
  <si>
    <t>RVN-MIDW-E</t>
  </si>
  <si>
    <t>RVN-MIDM-E</t>
  </si>
  <si>
    <t>RVN-MEDM-E</t>
  </si>
  <si>
    <t>RVN-MEDW-E</t>
  </si>
  <si>
    <t>EEI</t>
  </si>
  <si>
    <t>INDEX</t>
  </si>
  <si>
    <t>ENERGY</t>
  </si>
  <si>
    <t>EFFICENCY</t>
  </si>
  <si>
    <t>ηS,on</t>
  </si>
  <si>
    <r>
      <t>η</t>
    </r>
    <r>
      <rPr>
        <i/>
        <vertAlign val="subscript"/>
        <sz val="8.4"/>
        <color theme="1"/>
        <rFont val="Calibri"/>
        <family val="2"/>
        <scheme val="minor"/>
      </rPr>
      <t>S,on</t>
    </r>
    <r>
      <rPr>
        <i/>
        <sz val="12"/>
        <color theme="1"/>
        <rFont val="Calibri"/>
        <family val="2"/>
        <scheme val="minor"/>
      </rPr>
      <t>= η</t>
    </r>
    <r>
      <rPr>
        <i/>
        <vertAlign val="subscript"/>
        <sz val="8.4"/>
        <color theme="1"/>
        <rFont val="Calibri"/>
        <family val="2"/>
        <scheme val="minor"/>
      </rPr>
      <t>th,nom</t>
    </r>
    <r>
      <rPr>
        <i/>
        <sz val="12"/>
        <color theme="1"/>
        <rFont val="Calibri"/>
        <family val="2"/>
        <scheme val="minor"/>
      </rPr>
      <t xml:space="preserve"> </t>
    </r>
  </si>
  <si>
    <t xml:space="preserve">ηth,nom </t>
  </si>
  <si>
    <t>BLF</t>
  </si>
  <si>
    <t>BIOMASS</t>
  </si>
  <si>
    <t>LABEL</t>
  </si>
  <si>
    <t>FACTOR</t>
  </si>
  <si>
    <t>CLASS</t>
  </si>
  <si>
    <t>G</t>
  </si>
  <si>
    <t>F</t>
  </si>
  <si>
    <t>D</t>
  </si>
  <si>
    <t>E</t>
  </si>
  <si>
    <t>B</t>
  </si>
  <si>
    <t>A</t>
  </si>
  <si>
    <t>A+</t>
  </si>
  <si>
    <t>A++</t>
  </si>
  <si>
    <t>EEC</t>
  </si>
  <si>
    <t>DATA TABLE</t>
  </si>
  <si>
    <t>PREFERED</t>
  </si>
  <si>
    <t>FUEL</t>
  </si>
  <si>
    <t>OTHER</t>
  </si>
  <si>
    <t>Model identifier(s):</t>
  </si>
  <si>
    <t>Indirect heating functionality:[yes/no]</t>
  </si>
  <si>
    <t>Fuel</t>
  </si>
  <si>
    <t>Preferred fuel (only one):</t>
  </si>
  <si>
    <t>Other suitable fuel(s):</t>
  </si>
  <si>
    <t>Wood logs with moisture content ≤ 25 %</t>
  </si>
  <si>
    <t>[yes/no]</t>
  </si>
  <si>
    <t>Compressed wood with moisture content &lt; 12 %</t>
  </si>
  <si>
    <t>Other woody biomass</t>
  </si>
  <si>
    <t>Non-woody biomass</t>
  </si>
  <si>
    <t>Anthracite and dry steam coal</t>
  </si>
  <si>
    <t>Hard coke</t>
  </si>
  <si>
    <t>Low temperature coke</t>
  </si>
  <si>
    <t>Bituminous coal</t>
  </si>
  <si>
    <t>Lignite briquettes</t>
  </si>
  <si>
    <t>Peat briquettes</t>
  </si>
  <si>
    <t>Blended fossil fuel briquettes</t>
  </si>
  <si>
    <t>Other fossil fuel</t>
  </si>
  <si>
    <t>Blended biomass and fossil fuel briquettes</t>
  </si>
  <si>
    <t>Other blend of biomass and solid fuel</t>
  </si>
  <si>
    <t>Characteristics when operating with the preferred fuel</t>
  </si>
  <si>
    <t>Energy Efficiency Index (EEI):</t>
  </si>
  <si>
    <t>Item</t>
  </si>
  <si>
    <t>Symbol</t>
  </si>
  <si>
    <t>Value</t>
  </si>
  <si>
    <t>Unit</t>
  </si>
  <si>
    <t>Heat output</t>
  </si>
  <si>
    <t>Useful efficiency (NCV as received)</t>
  </si>
  <si>
    <t>Nominal heat output</t>
  </si>
  <si>
    <t>kW</t>
  </si>
  <si>
    <t>Useful efficiency at nominal heat output</t>
  </si>
  <si>
    <t>%</t>
  </si>
  <si>
    <t>Minimum heat output (indicative)</t>
  </si>
  <si>
    <t>Useful efficiency at minimum heat output (indicative)</t>
  </si>
  <si>
    <t>Auxiliary electricity consumption</t>
  </si>
  <si>
    <t>Type of heat output/room temperature control</t>
  </si>
  <si>
    <t>(select one)</t>
  </si>
  <si>
    <t>At nominal heat output</t>
  </si>
  <si>
    <t>single stage heat output, no room temperature control</t>
  </si>
  <si>
    <t>At minimum heat output</t>
  </si>
  <si>
    <t>two or more manual stages, no room temperature control</t>
  </si>
  <si>
    <t>In standby mode</t>
  </si>
  <si>
    <t>with mechanic thermostat room temperature control</t>
  </si>
  <si>
    <t>with electronic room temperature control</t>
  </si>
  <si>
    <t>with electronic room temperature control plus day timer</t>
  </si>
  <si>
    <t>with electronic room temperature control plus week timer</t>
  </si>
  <si>
    <t>Other control options (multiple selections possible)</t>
  </si>
  <si>
    <t>room temperature control, with presence detection</t>
  </si>
  <si>
    <t>room temperature control, with open window detection</t>
  </si>
  <si>
    <t>with distance control option</t>
  </si>
  <si>
    <t>Contact details</t>
  </si>
  <si>
    <r>
      <t>P</t>
    </r>
    <r>
      <rPr>
        <i/>
        <vertAlign val="subscript"/>
        <sz val="8.4"/>
        <color rgb="FF000000"/>
        <rFont val="Calibri"/>
        <family val="2"/>
        <scheme val="minor"/>
      </rPr>
      <t>nom</t>
    </r>
    <r>
      <rPr>
        <i/>
        <sz val="10.8"/>
        <color rgb="FF000000"/>
        <rFont val="Calibri"/>
        <family val="2"/>
        <scheme val="minor"/>
      </rPr>
      <t xml:space="preserve"> </t>
    </r>
  </si>
  <si>
    <r>
      <t>η</t>
    </r>
    <r>
      <rPr>
        <i/>
        <vertAlign val="subscript"/>
        <sz val="8.4"/>
        <color rgb="FF000000"/>
        <rFont val="Calibri"/>
        <family val="2"/>
        <scheme val="minor"/>
      </rPr>
      <t>th,nom</t>
    </r>
    <r>
      <rPr>
        <i/>
        <sz val="10.8"/>
        <color rgb="FF000000"/>
        <rFont val="Calibri"/>
        <family val="2"/>
        <scheme val="minor"/>
      </rPr>
      <t xml:space="preserve"> </t>
    </r>
  </si>
  <si>
    <r>
      <t>P</t>
    </r>
    <r>
      <rPr>
        <i/>
        <vertAlign val="subscript"/>
        <sz val="8.4"/>
        <color rgb="FF000000"/>
        <rFont val="Calibri"/>
        <family val="2"/>
        <scheme val="minor"/>
      </rPr>
      <t>min</t>
    </r>
    <r>
      <rPr>
        <i/>
        <sz val="10.8"/>
        <color rgb="FF000000"/>
        <rFont val="Calibri"/>
        <family val="2"/>
        <scheme val="minor"/>
      </rPr>
      <t xml:space="preserve"> </t>
    </r>
  </si>
  <si>
    <r>
      <t>η</t>
    </r>
    <r>
      <rPr>
        <i/>
        <vertAlign val="subscript"/>
        <sz val="8.4"/>
        <color rgb="FF000000"/>
        <rFont val="Calibri"/>
        <family val="2"/>
        <scheme val="minor"/>
      </rPr>
      <t>th,min</t>
    </r>
    <r>
      <rPr>
        <i/>
        <sz val="10.8"/>
        <color rgb="FF000000"/>
        <rFont val="Calibri"/>
        <family val="2"/>
        <scheme val="minor"/>
      </rPr>
      <t xml:space="preserve"> </t>
    </r>
  </si>
  <si>
    <t>Direct heat</t>
  </si>
  <si>
    <t>output</t>
  </si>
  <si>
    <t>ECO LABEL DATA</t>
  </si>
  <si>
    <t>(Local Space Heaters Energy Label 1)</t>
  </si>
  <si>
    <t>Suppliers name or trade mark</t>
  </si>
  <si>
    <t>Suppliers model identifier</t>
  </si>
  <si>
    <t>The energy class of the model</t>
  </si>
  <si>
    <t>The direct heat output in Kw</t>
  </si>
  <si>
    <t>Name or trade mark</t>
  </si>
  <si>
    <t>Model identifier</t>
  </si>
  <si>
    <t xml:space="preserve"> (</t>
  </si>
  <si>
    <t>)</t>
  </si>
  <si>
    <t>STOVAX</t>
  </si>
  <si>
    <t>product code</t>
  </si>
  <si>
    <t>KENSAL</t>
  </si>
  <si>
    <t>YEOMAN</t>
  </si>
  <si>
    <t>The indirect heat output in Kw</t>
  </si>
  <si>
    <t>ELS-540T-W</t>
  </si>
  <si>
    <t>Elise 540 Tall</t>
  </si>
  <si>
    <t>ELS-540T-MF</t>
  </si>
  <si>
    <t>Vision Small Eco (MF)</t>
  </si>
  <si>
    <t>RVN-SMTM-E</t>
  </si>
  <si>
    <t>Vision Small Tall Eco (MF)</t>
  </si>
  <si>
    <t>Vision Midi Eco (MF)</t>
  </si>
  <si>
    <t>RVN-MIDTM-E</t>
  </si>
  <si>
    <t>Vision Midi Tall Eco (MF)</t>
  </si>
  <si>
    <t>RVN-MEDSLM-E</t>
  </si>
  <si>
    <t>Vision Medium Slimline Eco (MF)</t>
  </si>
  <si>
    <t>tbc</t>
  </si>
  <si>
    <t>Vision Medium Eco (MF)</t>
  </si>
  <si>
    <t>Vision Small Eco (Wood)</t>
  </si>
  <si>
    <t>RVN-SMTW-E</t>
  </si>
  <si>
    <t>Vision Small Tall Eco (Wood)</t>
  </si>
  <si>
    <t>Vision Midi Eco (Wood)</t>
  </si>
  <si>
    <t>RVN-MIDTW-E</t>
  </si>
  <si>
    <t>Vision Midi Tall Eco (Wood)</t>
  </si>
  <si>
    <t>RVN-MEDSLW-E</t>
  </si>
  <si>
    <t>Vision Medium Slimline Eco (Wood)</t>
  </si>
  <si>
    <t>Vision Medium Eco (Wood)</t>
  </si>
  <si>
    <t>VG-SMM-E</t>
  </si>
  <si>
    <t>Vogue Small Eco (MF)</t>
  </si>
  <si>
    <t>VG-SMTM-E</t>
  </si>
  <si>
    <t>Vogue Small Tall Eco (MF)</t>
  </si>
  <si>
    <t>VG-MIDM-E</t>
  </si>
  <si>
    <t>Vogue Midi Eco (MF)</t>
  </si>
  <si>
    <t>VG-MIDTM-E</t>
  </si>
  <si>
    <t>Vogue Midi Tall Eco (MF)</t>
  </si>
  <si>
    <t>VG-MEDSLM-E</t>
  </si>
  <si>
    <t>Vogue Medium Slimline Eco (MF)</t>
  </si>
  <si>
    <t>VG-MEDM-E</t>
  </si>
  <si>
    <t>Vogue Medium Eco (MF)</t>
  </si>
  <si>
    <t>VG-SMW-E</t>
  </si>
  <si>
    <t>Vogue Small Eco (Wood)</t>
  </si>
  <si>
    <t>VG-SMTW-E</t>
  </si>
  <si>
    <t>Vogue Small Tall Eco (Wood)</t>
  </si>
  <si>
    <t>VG-MIDW-E</t>
  </si>
  <si>
    <t>Vogue Midi Eco (Wood)</t>
  </si>
  <si>
    <t>VG-MIDTW-E</t>
  </si>
  <si>
    <t>Vogue Midi Tall Eco (Wood)</t>
  </si>
  <si>
    <t>VG-MEDSLW-E</t>
  </si>
  <si>
    <t>Vogue Medium Slimline Eco (Wood)</t>
  </si>
  <si>
    <t>VG-MEDW-E</t>
  </si>
  <si>
    <t>Vogue Medium Eco (Wood)</t>
  </si>
  <si>
    <t>Stockton 5 Wide</t>
  </si>
  <si>
    <t>ST5WIDW1</t>
  </si>
  <si>
    <t>ST5WIDMF1</t>
  </si>
  <si>
    <t>Indirect heat</t>
  </si>
  <si>
    <t>Eco Label Data</t>
  </si>
  <si>
    <t>No</t>
  </si>
  <si>
    <t>Yes</t>
  </si>
  <si>
    <t>N.A.</t>
  </si>
  <si>
    <t>Falcon Road - Sowton Industrial Estate - Exeter - EX2 7LF</t>
  </si>
  <si>
    <t>Energy Efficiency Class</t>
  </si>
  <si>
    <t>Model</t>
  </si>
  <si>
    <t>Useful Energy Efficiency at Nominal Heat Output</t>
  </si>
  <si>
    <t>Specific Precautions</t>
  </si>
  <si>
    <t>Appliance must be Installed, Used and Maintained in accordance with the manufacturers instructions supplied.</t>
  </si>
  <si>
    <t>Product Fiche - Solid fuel local space heater</t>
  </si>
  <si>
    <t>8 SD</t>
  </si>
  <si>
    <t>11 SD</t>
  </si>
  <si>
    <t>5 Wide</t>
  </si>
  <si>
    <t>7 Inset</t>
  </si>
  <si>
    <t>8 Slimline</t>
  </si>
  <si>
    <t>8 Inset</t>
  </si>
  <si>
    <t>Milner</t>
  </si>
  <si>
    <t xml:space="preserve"> - </t>
  </si>
  <si>
    <t>8 HO Boiler</t>
  </si>
  <si>
    <t>11 HO Boiler</t>
  </si>
  <si>
    <t>14 HO Boiler</t>
  </si>
  <si>
    <t>7 Inset HO Boiler</t>
  </si>
  <si>
    <t xml:space="preserve"> Duplex</t>
  </si>
  <si>
    <t xml:space="preserve"> Small</t>
  </si>
  <si>
    <t xml:space="preserve"> Midi</t>
  </si>
  <si>
    <t xml:space="preserve"> Medium</t>
  </si>
  <si>
    <t xml:space="preserve"> Large</t>
  </si>
  <si>
    <t xml:space="preserve"> 1A</t>
  </si>
  <si>
    <t xml:space="preserve"> 2CB</t>
  </si>
  <si>
    <t xml:space="preserve"> 3CB</t>
  </si>
  <si>
    <t xml:space="preserve"> 7 Inset</t>
  </si>
  <si>
    <t xml:space="preserve"> 7 Inset HO Boiler</t>
  </si>
  <si>
    <t xml:space="preserve"> 8 HO Boiler</t>
  </si>
  <si>
    <t xml:space="preserve"> 40 Slimline</t>
  </si>
  <si>
    <t>Small</t>
  </si>
  <si>
    <t>Medium</t>
  </si>
  <si>
    <t>40  HO Boiler</t>
  </si>
  <si>
    <t>60  HO Boiler</t>
  </si>
  <si>
    <t>Exmoor</t>
  </si>
  <si>
    <t>Exe</t>
  </si>
  <si>
    <t>Devon</t>
  </si>
  <si>
    <t>County</t>
  </si>
  <si>
    <t xml:space="preserve"> Milner</t>
  </si>
  <si>
    <t>Exe DD</t>
  </si>
  <si>
    <t>Devon SD</t>
  </si>
  <si>
    <t>Devon DD</t>
  </si>
  <si>
    <t>County SD</t>
  </si>
  <si>
    <t>County DD</t>
  </si>
  <si>
    <t>Devon 50 HO Boiler</t>
  </si>
  <si>
    <t>County 60 HO Boiler</t>
  </si>
  <si>
    <t>County 80 HO Boiler</t>
  </si>
  <si>
    <t xml:space="preserve"> Vision</t>
  </si>
  <si>
    <t xml:space="preserve"> 16" </t>
  </si>
  <si>
    <t xml:space="preserve"> 22" </t>
  </si>
  <si>
    <t xml:space="preserve"> 24" </t>
  </si>
  <si>
    <t xml:space="preserve"> 26" </t>
  </si>
  <si>
    <t xml:space="preserve"> 28" </t>
  </si>
  <si>
    <t xml:space="preserve"> 540 Tall</t>
  </si>
  <si>
    <t>Small Eco</t>
  </si>
  <si>
    <t>Small Tall Eco</t>
  </si>
  <si>
    <t>Midi Eco</t>
  </si>
  <si>
    <t>Midi Tall Eco</t>
  </si>
  <si>
    <t>Medium Slimline Eco</t>
  </si>
  <si>
    <t>Medium Eco</t>
  </si>
  <si>
    <t>Huntington - 35 - Wood</t>
  </si>
  <si>
    <t>Huntington - 40 - Wood</t>
  </si>
  <si>
    <t/>
  </si>
  <si>
    <t>Stockton - 4 - Wood</t>
  </si>
  <si>
    <t>Stockton - 5 - Wood</t>
  </si>
  <si>
    <t>Stockton - 5 Wide - Wood</t>
  </si>
  <si>
    <t>Stockton - 6 - Wood</t>
  </si>
  <si>
    <t>Stockton - 7 - Wood</t>
  </si>
  <si>
    <t>Stockton - 11 - Wood</t>
  </si>
  <si>
    <t>Stockton - 14 - Wood</t>
  </si>
  <si>
    <t>Stockton - 8 HO Boiler - Wood</t>
  </si>
  <si>
    <t>Stockton - 11 HO Boiler - Wood</t>
  </si>
  <si>
    <t>Stockton - 14 HO Boiler - Wood</t>
  </si>
  <si>
    <t>Stockton - 7 Inset HO Boiler - Wood</t>
  </si>
  <si>
    <t>Riva - 76 - Wood</t>
  </si>
  <si>
    <t>Riva Studio - 500 - Wood</t>
  </si>
  <si>
    <t>Riva Studio - 1 - Wood</t>
  </si>
  <si>
    <t>Riva Studio - 2 - Wood</t>
  </si>
  <si>
    <t>Riva Studio - 3 - Wood</t>
  </si>
  <si>
    <t>Riva Studio -  Duplex - Wood</t>
  </si>
  <si>
    <t>Riva Plus -  Small - Wood</t>
  </si>
  <si>
    <t>Riva Plus -  Midi - Wood</t>
  </si>
  <si>
    <t>Riva Plus -  Medium - Wood</t>
  </si>
  <si>
    <t>Riva Plus -  Large - Wood</t>
  </si>
  <si>
    <t>View -  8 HO Boiler - Wood</t>
  </si>
  <si>
    <t>View -  7 Inset HO Boiler - Wood</t>
  </si>
  <si>
    <t>Kensal - 33 - Wood</t>
  </si>
  <si>
    <t>Kensal - 40 - Wood</t>
  </si>
  <si>
    <t>Kensal -  40 Slimline - Wood</t>
  </si>
  <si>
    <t>Kensal - 60 - Wood</t>
  </si>
  <si>
    <t>Kensal - 40  HO Boiler - Wood</t>
  </si>
  <si>
    <t>Kensal - 60  HO Boiler - Wood</t>
  </si>
  <si>
    <t>Yeoman CL -  8 HO Boiler - Wood</t>
  </si>
  <si>
    <t>Yeoman CL -  7 Inset HO Boiler - Wood</t>
  </si>
  <si>
    <t>Yeoman - Exmoor - Wood</t>
  </si>
  <si>
    <t>Yeoman - Exe - Wood</t>
  </si>
  <si>
    <t>Yeoman - Devon - Wood</t>
  </si>
  <si>
    <t>Yeoman - County - Wood</t>
  </si>
  <si>
    <t>Yeoman - Exe DD - Wood</t>
  </si>
  <si>
    <t>Yeoman - Devon SD - Wood</t>
  </si>
  <si>
    <t>Yeoman - Devon DD - Wood</t>
  </si>
  <si>
    <t>Yeoman - County SD - Wood</t>
  </si>
  <si>
    <t>Yeoman - County DD - Wood</t>
  </si>
  <si>
    <t>Yeoman - Devon 50 HO Boiler - Wood</t>
  </si>
  <si>
    <t>Yeoman - County 60 HO Boiler - Wood</t>
  </si>
  <si>
    <t>Yeoman - County 80 HO Boiler - Wood</t>
  </si>
  <si>
    <t>Riva Open  -  16"  - Wood</t>
  </si>
  <si>
    <t>Riva Open  -  22"  - Wood</t>
  </si>
  <si>
    <t>Riva Open  -  24"  - Wood</t>
  </si>
  <si>
    <t>Riva Open  -  26"  - Wood</t>
  </si>
  <si>
    <t>Riva Open  -  28"  - Wood</t>
  </si>
  <si>
    <t>Elise - 540 - Wood</t>
  </si>
  <si>
    <t>Elise -  540 Tall - Wood</t>
  </si>
  <si>
    <t>Elise - 680 - Wood</t>
  </si>
  <si>
    <t>Elise - 850 - Wood</t>
  </si>
  <si>
    <t xml:space="preserve"> Vision - Small Eco - Wood</t>
  </si>
  <si>
    <t xml:space="preserve"> Vision - Small Tall Eco - Wood</t>
  </si>
  <si>
    <t xml:space="preserve"> Vision - Midi Eco - Wood</t>
  </si>
  <si>
    <t xml:space="preserve"> Vision - Midi Tall Eco - Wood</t>
  </si>
  <si>
    <t xml:space="preserve"> Vision - Medium Slimline Eco - Wood</t>
  </si>
  <si>
    <t xml:space="preserve"> Vision - Medium Eco - Wood</t>
  </si>
  <si>
    <t>Vogue - Small Eco - Wood</t>
  </si>
  <si>
    <t>Vogue - Small Tall Eco - Wood</t>
  </si>
  <si>
    <t>Vogue - Midi Eco - Wood</t>
  </si>
  <si>
    <t>Vogue - Midi Tall Eco - Wood</t>
  </si>
  <si>
    <t>Vogue - Medium Slimline Eco - Wood</t>
  </si>
  <si>
    <t>Vogue - Medium Eco - Wood</t>
  </si>
  <si>
    <t>MODEL</t>
  </si>
  <si>
    <t>TYPE</t>
  </si>
  <si>
    <t>MF</t>
  </si>
  <si>
    <t>Huntington - 25 - MF</t>
  </si>
  <si>
    <t>Huntington - 28 - MF</t>
  </si>
  <si>
    <t>Huntington - 30 - MF</t>
  </si>
  <si>
    <t>Huntington - 35 - MF</t>
  </si>
  <si>
    <t>Huntington - 40 - MF</t>
  </si>
  <si>
    <t>Stockton - 3 - MF</t>
  </si>
  <si>
    <t>Stockton - 5 - MF</t>
  </si>
  <si>
    <t>Stockton - 5 Wide - MF</t>
  </si>
  <si>
    <t>Stockton - 6 - MF</t>
  </si>
  <si>
    <t>Stockton - 7 - MF</t>
  </si>
  <si>
    <t>Stockton - 7 Inset - MF</t>
  </si>
  <si>
    <t>Stockton - 8 - MF</t>
  </si>
  <si>
    <t>Stockton - 8 Slimline - MF</t>
  </si>
  <si>
    <t>Stockton - 8 Inset - MF</t>
  </si>
  <si>
    <t>Stockton - 8 SD - MF</t>
  </si>
  <si>
    <t>Stockton - 11 SD - MF</t>
  </si>
  <si>
    <t>Stockton - Milner - MF</t>
  </si>
  <si>
    <t>Stockton - 8 HO Boiler - MF</t>
  </si>
  <si>
    <t>Stockton - 11 HO Boiler - MF</t>
  </si>
  <si>
    <t>Stockton - 14 HO Boiler - MF</t>
  </si>
  <si>
    <t>Stockton - 7 Inset HO Boiler - MF</t>
  </si>
  <si>
    <t>Riva - 40 - MF</t>
  </si>
  <si>
    <t>Riva - 45 - MF</t>
  </si>
  <si>
    <t>Riva - 50 - MF</t>
  </si>
  <si>
    <t>Riva - 55 - MF</t>
  </si>
  <si>
    <t>Riva - 66 - MF</t>
  </si>
  <si>
    <t>Riva Plus -  Small - MF</t>
  </si>
  <si>
    <t>Riva Plus -  Midi - MF</t>
  </si>
  <si>
    <t>Riva Plus -  Medium - MF</t>
  </si>
  <si>
    <t>Riva Plus -  Large - MF</t>
  </si>
  <si>
    <t>View -  7 Inset - MF</t>
  </si>
  <si>
    <t>View -  8 HO Boiler - MF</t>
  </si>
  <si>
    <t>View -  7 Inset HO Boiler - MF</t>
  </si>
  <si>
    <t>Brunel -  1A - MF</t>
  </si>
  <si>
    <t>Brunel -  2CB - MF</t>
  </si>
  <si>
    <t>Brunel -  3CB - MF</t>
  </si>
  <si>
    <t>Regency - Small - MF</t>
  </si>
  <si>
    <t>Regency - Medium - MF</t>
  </si>
  <si>
    <t>Kensal - 20 - MF</t>
  </si>
  <si>
    <t>Kensal - 33 - MF</t>
  </si>
  <si>
    <t>Kensal - 40 - MF</t>
  </si>
  <si>
    <t>Kensal - 40  HO Boiler - MF</t>
  </si>
  <si>
    <t>Kensal - 60  HO Boiler - MF</t>
  </si>
  <si>
    <t>Yeoman CL -  Milner - MF</t>
  </si>
  <si>
    <t>Yeoman CL -  8 HO Boiler - MF</t>
  </si>
  <si>
    <t>Yeoman CL -  7 Inset HO Boiler - MF</t>
  </si>
  <si>
    <t>Yeoman - Exmoor - MF</t>
  </si>
  <si>
    <t>Yeoman - Exe - MF</t>
  </si>
  <si>
    <t>Yeoman - Devon - MF</t>
  </si>
  <si>
    <t>Yeoman - Devon 50 HO Boiler - MF</t>
  </si>
  <si>
    <t>Yeoman - County 60 HO Boiler - MF</t>
  </si>
  <si>
    <t>Yeoman - County 80 HO Boiler - MF</t>
  </si>
  <si>
    <t>Elise - 540 - MF</t>
  </si>
  <si>
    <t>Elise -  540 Tall - MF</t>
  </si>
  <si>
    <t>Elise - 680 - MF</t>
  </si>
  <si>
    <t xml:space="preserve"> Vision - Small Eco - MF</t>
  </si>
  <si>
    <t xml:space="preserve"> Vision - Small Tall Eco - MF</t>
  </si>
  <si>
    <t xml:space="preserve"> Vision - Midi Eco - MF</t>
  </si>
  <si>
    <t xml:space="preserve"> Vision - Midi Tall Eco - MF</t>
  </si>
  <si>
    <t xml:space="preserve"> Vision - Medium Slimline Eco - MF</t>
  </si>
  <si>
    <t xml:space="preserve"> Vision - Medium Eco - MF</t>
  </si>
  <si>
    <t>Vogue - Small Eco - MF</t>
  </si>
  <si>
    <t>Vogue - Small Tall Eco - MF</t>
  </si>
  <si>
    <t>Vogue - Midi Eco - MF</t>
  </si>
  <si>
    <t>Vogue - Midi Tall Eco - MF</t>
  </si>
  <si>
    <t>Vogue - Medium Slimline Eco - MF</t>
  </si>
  <si>
    <t>Vogue - Medium Eco - MF</t>
  </si>
  <si>
    <t>Direct heat output: (kW)</t>
  </si>
  <si>
    <t>Indirect heat output: (kW)</t>
  </si>
  <si>
    <t>Technical parameters for solid fuel local space heater</t>
  </si>
  <si>
    <r>
      <t>el</t>
    </r>
    <r>
      <rPr>
        <i/>
        <vertAlign val="subscript"/>
        <sz val="10"/>
        <color rgb="FF000000"/>
        <rFont val="Calibri"/>
        <family val="2"/>
        <scheme val="minor"/>
      </rPr>
      <t>max</t>
    </r>
    <r>
      <rPr>
        <i/>
        <sz val="10"/>
        <color rgb="FF000000"/>
        <rFont val="Calibri"/>
        <family val="2"/>
        <scheme val="minor"/>
      </rPr>
      <t xml:space="preserve"> </t>
    </r>
  </si>
  <si>
    <r>
      <t>el</t>
    </r>
    <r>
      <rPr>
        <i/>
        <vertAlign val="subscript"/>
        <sz val="10"/>
        <color rgb="FF000000"/>
        <rFont val="Calibri"/>
        <family val="2"/>
        <scheme val="minor"/>
      </rPr>
      <t>min</t>
    </r>
    <r>
      <rPr>
        <i/>
        <sz val="10"/>
        <color rgb="FF000000"/>
        <rFont val="Calibri"/>
        <family val="2"/>
        <scheme val="minor"/>
      </rPr>
      <t xml:space="preserve"> </t>
    </r>
  </si>
  <si>
    <r>
      <t>el</t>
    </r>
    <r>
      <rPr>
        <i/>
        <vertAlign val="subscript"/>
        <sz val="10"/>
        <color rgb="FF000000"/>
        <rFont val="Calibri"/>
        <family val="2"/>
        <scheme val="minor"/>
      </rPr>
      <t>SB</t>
    </r>
    <r>
      <rPr>
        <i/>
        <sz val="10"/>
        <color rgb="FF000000"/>
        <rFont val="Calibri"/>
        <family val="2"/>
        <scheme val="minor"/>
      </rPr>
      <t xml:space="preserve"> </t>
    </r>
  </si>
  <si>
    <r>
      <t xml:space="preserve">Seasonal space heating energy efficiency </t>
    </r>
    <r>
      <rPr>
        <i/>
        <sz val="10"/>
        <color rgb="FF000000"/>
        <rFont val="Calibri"/>
        <family val="2"/>
        <scheme val="minor"/>
      </rPr>
      <t>η</t>
    </r>
    <r>
      <rPr>
        <sz val="10"/>
        <color rgb="FF000000"/>
        <rFont val="Calibri"/>
        <family val="2"/>
        <scheme val="minor"/>
      </rPr>
      <t xml:space="preserve"> </t>
    </r>
    <r>
      <rPr>
        <vertAlign val="subscript"/>
        <sz val="10"/>
        <color rgb="FF000000"/>
        <rFont val="Calibri"/>
        <family val="2"/>
        <scheme val="minor"/>
      </rPr>
      <t>s</t>
    </r>
    <r>
      <rPr>
        <sz val="10"/>
        <color rgb="FF000000"/>
        <rFont val="Calibri"/>
        <family val="2"/>
        <scheme val="minor"/>
      </rPr>
      <t xml:space="preserve"> [%]:</t>
    </r>
  </si>
  <si>
    <t>Responsible person</t>
  </si>
  <si>
    <t>Kevin Peel</t>
  </si>
  <si>
    <t>Technical Director  - Stovax Limited</t>
  </si>
  <si>
    <t>Issue</t>
  </si>
  <si>
    <t>Harmonised standard applied</t>
  </si>
  <si>
    <t>Test Laboratory</t>
  </si>
  <si>
    <t>Test Report</t>
  </si>
  <si>
    <t>View 5</t>
  </si>
  <si>
    <t xml:space="preserve">View 5T Tall </t>
  </si>
  <si>
    <t xml:space="preserve">View 3 </t>
  </si>
  <si>
    <t xml:space="preserve">View 5 </t>
  </si>
  <si>
    <t xml:space="preserve">View 8 </t>
  </si>
  <si>
    <t>View 8</t>
  </si>
  <si>
    <t xml:space="preserve">Yeoman CL 3 </t>
  </si>
  <si>
    <t xml:space="preserve">Yeoman CL 5 </t>
  </si>
  <si>
    <t xml:space="preserve">Yeoman CL 8 </t>
  </si>
  <si>
    <t>Yeoman CL 7 Inset</t>
  </si>
  <si>
    <t>View - 3 - MF</t>
  </si>
  <si>
    <t>View - 5 - Wood</t>
  </si>
  <si>
    <t>View - 5 - MF</t>
  </si>
  <si>
    <t>View - 8 - Wood</t>
  </si>
  <si>
    <t>View - 8 - MF</t>
  </si>
  <si>
    <t>Yeoman CL - 3 - MF</t>
  </si>
  <si>
    <t>Yeoman CL - 5 - Wood</t>
  </si>
  <si>
    <t>Yeoman CL - 5 - MF</t>
  </si>
  <si>
    <t>Yeoman CL - 8 - Wood</t>
  </si>
  <si>
    <t>Yeoman CL - 8 - MF</t>
  </si>
  <si>
    <t>Yeoman CL -  7 Inset - MF</t>
  </si>
  <si>
    <t>5T</t>
  </si>
  <si>
    <t>View - 5T - MF</t>
  </si>
  <si>
    <t>View - 5T - Wood</t>
  </si>
  <si>
    <t>Indirect Output (Kw)</t>
  </si>
  <si>
    <t>Direct Heat Output (Kw)</t>
  </si>
  <si>
    <t>Energy Efficiency Index (EEI)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</si>
</sst>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.##0\K\w"/>
    <numFmt numFmtId="165" formatCode="#.##\K\w"/>
    <numFmt numFmtId="166" formatCode="0.0"/>
    <numFmt numFmtId="167" formatCode="dd/mm/yy;@"/>
  </numFmts>
  <fonts count="45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Inherit"/>
    </font>
    <font>
      <i/>
      <sz val="12"/>
      <color theme="1"/>
      <name val="Inherit"/>
    </font>
    <font>
      <i/>
      <sz val="12"/>
      <color theme="1"/>
      <name val="Calibri"/>
      <family val="2"/>
      <scheme val="minor"/>
    </font>
    <font>
      <i/>
      <vertAlign val="subscript"/>
      <sz val="8.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sz val="10.8"/>
      <color rgb="FF000000"/>
      <name val="Calibri"/>
      <family val="2"/>
      <scheme val="minor"/>
    </font>
    <font>
      <i/>
      <sz val="10.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vertAlign val="subscript"/>
      <sz val="8.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vertAlign val="subscript"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/>
      <top style="medium">
        <color rgb="FF000000"/>
      </top>
      <bottom style="thick">
        <color indexed="64"/>
      </bottom>
      <diagonal/>
    </border>
    <border>
      <left/>
      <right style="thick">
        <color indexed="64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/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9" fontId="28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2" borderId="13" xfId="0" applyFont="1" applyFill="1" applyBorder="1" applyAlignment="1"/>
    <xf numFmtId="0" fontId="6" fillId="2" borderId="12" xfId="0" applyFont="1" applyFill="1" applyBorder="1" applyAlignment="1"/>
    <xf numFmtId="0" fontId="6" fillId="2" borderId="2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4" xfId="0" applyBorder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ill="1"/>
    <xf numFmtId="0" fontId="6" fillId="5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4" xfId="0" applyFont="1" applyBorder="1"/>
    <xf numFmtId="0" fontId="6" fillId="0" borderId="4" xfId="0" applyFont="1" applyBorder="1"/>
    <xf numFmtId="0" fontId="10" fillId="0" borderId="0" xfId="0" applyFont="1"/>
    <xf numFmtId="0" fontId="14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Alignment="1">
      <alignment horizontal="left"/>
    </xf>
    <xf numFmtId="0" fontId="19" fillId="0" borderId="1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0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0" fillId="0" borderId="6" xfId="0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23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8" xfId="0" applyFont="1" applyFill="1" applyBorder="1"/>
    <xf numFmtId="0" fontId="9" fillId="0" borderId="28" xfId="0" applyFont="1" applyFill="1" applyBorder="1" applyAlignment="1">
      <alignment horizontal="center" vertical="center"/>
    </xf>
    <xf numFmtId="0" fontId="11" fillId="0" borderId="7" xfId="0" applyFont="1" applyBorder="1"/>
    <xf numFmtId="0" fontId="16" fillId="5" borderId="7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1" xfId="0" applyFont="1" applyFill="1" applyBorder="1"/>
    <xf numFmtId="0" fontId="0" fillId="12" borderId="0" xfId="0" applyFill="1"/>
    <xf numFmtId="0" fontId="5" fillId="12" borderId="28" xfId="0" applyFont="1" applyFill="1" applyBorder="1" applyAlignment="1">
      <alignment horizontal="center"/>
    </xf>
    <xf numFmtId="0" fontId="5" fillId="12" borderId="28" xfId="0" applyFont="1" applyFill="1" applyBorder="1"/>
    <xf numFmtId="0" fontId="0" fillId="12" borderId="0" xfId="0" applyFill="1" applyBorder="1"/>
    <xf numFmtId="0" fontId="0" fillId="12" borderId="0" xfId="0" applyFill="1" applyBorder="1" applyAlignment="1">
      <alignment horizontal="center"/>
    </xf>
    <xf numFmtId="2" fontId="4" fillId="12" borderId="0" xfId="0" applyNumberFormat="1" applyFont="1" applyFill="1" applyBorder="1" applyAlignment="1">
      <alignment horizontal="center" wrapText="1"/>
    </xf>
    <xf numFmtId="49" fontId="9" fillId="0" borderId="28" xfId="0" applyNumberFormat="1" applyFont="1" applyFill="1" applyBorder="1" applyAlignment="1">
      <alignment horizontal="left" wrapText="1"/>
    </xf>
    <xf numFmtId="49" fontId="9" fillId="0" borderId="28" xfId="0" applyNumberFormat="1" applyFont="1" applyFill="1" applyBorder="1" applyAlignment="1">
      <alignment horizontal="center" wrapText="1"/>
    </xf>
    <xf numFmtId="165" fontId="9" fillId="0" borderId="28" xfId="0" applyNumberFormat="1" applyFont="1" applyFill="1" applyBorder="1" applyAlignment="1">
      <alignment horizontal="center" wrapText="1"/>
    </xf>
    <xf numFmtId="9" fontId="9" fillId="0" borderId="28" xfId="0" applyNumberFormat="1" applyFont="1" applyFill="1" applyBorder="1" applyAlignment="1">
      <alignment horizontal="center" wrapText="1"/>
    </xf>
    <xf numFmtId="1" fontId="9" fillId="0" borderId="28" xfId="0" applyNumberFormat="1" applyFont="1" applyFill="1" applyBorder="1" applyAlignment="1">
      <alignment horizontal="center" wrapText="1"/>
    </xf>
    <xf numFmtId="2" fontId="9" fillId="0" borderId="28" xfId="0" applyNumberFormat="1" applyFont="1" applyFill="1" applyBorder="1" applyAlignment="1">
      <alignment horizontal="center" wrapText="1"/>
    </xf>
    <xf numFmtId="10" fontId="9" fillId="0" borderId="28" xfId="0" applyNumberFormat="1" applyFont="1" applyFill="1" applyBorder="1" applyAlignment="1">
      <alignment horizontal="center" wrapText="1"/>
    </xf>
    <xf numFmtId="164" fontId="9" fillId="0" borderId="28" xfId="0" applyNumberFormat="1" applyFont="1" applyFill="1" applyBorder="1" applyAlignment="1">
      <alignment horizontal="center" wrapText="1"/>
    </xf>
    <xf numFmtId="9" fontId="9" fillId="0" borderId="28" xfId="0" quotePrefix="1" applyNumberFormat="1" applyFont="1" applyFill="1" applyBorder="1" applyAlignment="1">
      <alignment horizontal="center" wrapText="1"/>
    </xf>
    <xf numFmtId="1" fontId="9" fillId="12" borderId="28" xfId="0" applyNumberFormat="1" applyFont="1" applyFill="1" applyBorder="1" applyAlignment="1">
      <alignment horizontal="center" wrapText="1"/>
    </xf>
    <xf numFmtId="0" fontId="9" fillId="0" borderId="28" xfId="0" applyFont="1" applyFill="1" applyBorder="1"/>
    <xf numFmtId="165" fontId="9" fillId="0" borderId="28" xfId="0" applyNumberFormat="1" applyFont="1" applyFill="1" applyBorder="1" applyAlignment="1">
      <alignment horizontal="center"/>
    </xf>
    <xf numFmtId="9" fontId="9" fillId="0" borderId="28" xfId="0" applyNumberFormat="1" applyFont="1" applyFill="1" applyBorder="1" applyAlignment="1">
      <alignment horizontal="center"/>
    </xf>
    <xf numFmtId="164" fontId="9" fillId="0" borderId="28" xfId="0" applyNumberFormat="1" applyFont="1" applyFill="1" applyBorder="1" applyAlignment="1">
      <alignment horizontal="center"/>
    </xf>
    <xf numFmtId="2" fontId="9" fillId="12" borderId="28" xfId="0" applyNumberFormat="1" applyFont="1" applyFill="1" applyBorder="1" applyAlignment="1">
      <alignment horizontal="center" wrapText="1"/>
    </xf>
    <xf numFmtId="0" fontId="9" fillId="0" borderId="28" xfId="0" applyFont="1" applyFill="1" applyBorder="1" applyAlignment="1">
      <alignment wrapText="1"/>
    </xf>
    <xf numFmtId="0" fontId="9" fillId="0" borderId="28" xfId="0" applyFont="1" applyFill="1" applyBorder="1" applyAlignment="1">
      <alignment horizontal="left" vertical="center"/>
    </xf>
    <xf numFmtId="49" fontId="9" fillId="12" borderId="28" xfId="0" applyNumberFormat="1" applyFont="1" applyFill="1" applyBorder="1" applyAlignment="1">
      <alignment horizontal="left" wrapText="1"/>
    </xf>
    <xf numFmtId="49" fontId="9" fillId="12" borderId="28" xfId="0" applyNumberFormat="1" applyFont="1" applyFill="1" applyBorder="1" applyAlignment="1">
      <alignment horizontal="center" wrapText="1"/>
    </xf>
    <xf numFmtId="164" fontId="9" fillId="12" borderId="28" xfId="0" applyNumberFormat="1" applyFont="1" applyFill="1" applyBorder="1" applyAlignment="1">
      <alignment horizontal="center"/>
    </xf>
    <xf numFmtId="164" fontId="9" fillId="12" borderId="28" xfId="0" applyNumberFormat="1" applyFont="1" applyFill="1" applyBorder="1" applyAlignment="1">
      <alignment horizontal="center" wrapText="1"/>
    </xf>
    <xf numFmtId="9" fontId="9" fillId="12" borderId="28" xfId="0" applyNumberFormat="1" applyFont="1" applyFill="1" applyBorder="1" applyAlignment="1">
      <alignment horizontal="center"/>
    </xf>
    <xf numFmtId="10" fontId="9" fillId="12" borderId="28" xfId="0" applyNumberFormat="1" applyFont="1" applyFill="1" applyBorder="1" applyAlignment="1">
      <alignment horizontal="center" wrapText="1"/>
    </xf>
    <xf numFmtId="0" fontId="5" fillId="0" borderId="28" xfId="1" applyFont="1" applyFill="1" applyBorder="1" applyAlignment="1">
      <alignment horizontal="center" wrapText="1"/>
    </xf>
    <xf numFmtId="9" fontId="9" fillId="12" borderId="28" xfId="0" applyNumberFormat="1" applyFont="1" applyFill="1" applyBorder="1" applyAlignment="1">
      <alignment horizontal="center" wrapText="1"/>
    </xf>
    <xf numFmtId="0" fontId="31" fillId="0" borderId="28" xfId="0" applyFont="1" applyFill="1" applyBorder="1"/>
    <xf numFmtId="0" fontId="31" fillId="0" borderId="28" xfId="0" applyFont="1" applyFill="1" applyBorder="1" applyAlignment="1">
      <alignment horizontal="center"/>
    </xf>
    <xf numFmtId="9" fontId="31" fillId="0" borderId="28" xfId="0" applyNumberFormat="1" applyFont="1" applyFill="1" applyBorder="1" applyAlignment="1">
      <alignment horizontal="center"/>
    </xf>
    <xf numFmtId="0" fontId="31" fillId="12" borderId="28" xfId="0" applyFont="1" applyFill="1" applyBorder="1"/>
    <xf numFmtId="0" fontId="31" fillId="12" borderId="28" xfId="0" applyFont="1" applyFill="1" applyBorder="1" applyAlignment="1">
      <alignment horizontal="center"/>
    </xf>
    <xf numFmtId="49" fontId="31" fillId="0" borderId="28" xfId="0" applyNumberFormat="1" applyFont="1" applyFill="1" applyBorder="1" applyAlignment="1">
      <alignment horizontal="center"/>
    </xf>
    <xf numFmtId="49" fontId="32" fillId="0" borderId="28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2" xfId="0" applyBorder="1"/>
    <xf numFmtId="166" fontId="18" fillId="0" borderId="17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18" fillId="0" borderId="17" xfId="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1" fillId="12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18" xfId="0" applyFont="1" applyBorder="1" applyAlignment="1">
      <alignment horizontal="left" vertical="center" wrapText="1"/>
    </xf>
    <xf numFmtId="49" fontId="27" fillId="5" borderId="0" xfId="0" applyNumberFormat="1" applyFont="1" applyFill="1" applyAlignment="1" applyProtection="1">
      <alignment horizontal="center"/>
      <protection locked="0"/>
    </xf>
    <xf numFmtId="0" fontId="0" fillId="0" borderId="0" xfId="0" applyProtection="1"/>
    <xf numFmtId="0" fontId="0" fillId="0" borderId="8" xfId="0" applyBorder="1" applyProtection="1"/>
    <xf numFmtId="0" fontId="0" fillId="0" borderId="14" xfId="0" applyBorder="1" applyProtection="1"/>
    <xf numFmtId="0" fontId="0" fillId="0" borderId="9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24" fillId="0" borderId="0" xfId="0" applyFont="1" applyBorder="1" applyProtection="1"/>
    <xf numFmtId="49" fontId="26" fillId="0" borderId="0" xfId="0" applyNumberFormat="1" applyFont="1" applyBorder="1" applyProtection="1"/>
    <xf numFmtId="49" fontId="0" fillId="0" borderId="0" xfId="0" applyNumberFormat="1" applyBorder="1" applyProtection="1"/>
    <xf numFmtId="0" fontId="25" fillId="0" borderId="16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4" fontId="25" fillId="0" borderId="16" xfId="0" applyNumberFormat="1" applyFont="1" applyBorder="1" applyAlignment="1" applyProtection="1">
      <alignment horizontal="center" vertical="center"/>
    </xf>
    <xf numFmtId="4" fontId="25" fillId="0" borderId="15" xfId="0" applyNumberFormat="1" applyFont="1" applyBorder="1" applyAlignment="1" applyProtection="1">
      <alignment horizontal="center" vertical="center"/>
    </xf>
    <xf numFmtId="0" fontId="0" fillId="0" borderId="5" xfId="0" applyBorder="1" applyProtection="1"/>
    <xf numFmtId="0" fontId="0" fillId="0" borderId="15" xfId="0" applyBorder="1" applyProtection="1"/>
    <xf numFmtId="0" fontId="0" fillId="0" borderId="11" xfId="0" applyBorder="1" applyProtection="1"/>
    <xf numFmtId="0" fontId="0" fillId="0" borderId="0" xfId="0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39" fillId="0" borderId="17" xfId="0" applyFont="1" applyBorder="1" applyAlignment="1">
      <alignment horizontal="center" vertical="center" wrapText="1"/>
    </xf>
    <xf numFmtId="166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30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left" vertical="center" wrapText="1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3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43" xfId="0" applyFont="1" applyBorder="1" applyAlignment="1">
      <alignment vertical="center" wrapText="1"/>
    </xf>
    <xf numFmtId="0" fontId="18" fillId="0" borderId="45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center" vertical="center" wrapText="1"/>
    </xf>
    <xf numFmtId="166" fontId="33" fillId="0" borderId="27" xfId="0" applyNumberFormat="1" applyFont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 wrapText="1"/>
    </xf>
    <xf numFmtId="0" fontId="33" fillId="0" borderId="59" xfId="0" applyFont="1" applyBorder="1" applyAlignment="1">
      <alignment horizontal="justify" vertical="center" wrapText="1"/>
    </xf>
    <xf numFmtId="0" fontId="33" fillId="0" borderId="60" xfId="0" applyFont="1" applyBorder="1" applyAlignment="1">
      <alignment horizontal="justify" vertical="center" wrapText="1"/>
    </xf>
    <xf numFmtId="0" fontId="33" fillId="0" borderId="61" xfId="0" applyFont="1" applyBorder="1" applyAlignment="1">
      <alignment horizontal="justify" vertical="center" wrapText="1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73" xfId="0" applyFont="1" applyBorder="1" applyAlignment="1">
      <alignment horizontal="justify" vertical="center" wrapText="1"/>
    </xf>
    <xf numFmtId="0" fontId="33" fillId="0" borderId="74" xfId="0" applyFont="1" applyBorder="1" applyAlignment="1">
      <alignment horizontal="justify" vertical="center" wrapText="1"/>
    </xf>
    <xf numFmtId="0" fontId="20" fillId="0" borderId="74" xfId="0" applyFont="1" applyBorder="1" applyAlignment="1">
      <alignment horizontal="justify" vertical="center" wrapText="1"/>
    </xf>
    <xf numFmtId="0" fontId="33" fillId="0" borderId="75" xfId="0" applyFont="1" applyBorder="1" applyAlignment="1">
      <alignment horizontal="justify" vertical="center" wrapText="1"/>
    </xf>
    <xf numFmtId="0" fontId="0" fillId="0" borderId="13" xfId="0" applyBorder="1"/>
    <xf numFmtId="0" fontId="0" fillId="0" borderId="78" xfId="0" applyBorder="1"/>
    <xf numFmtId="0" fontId="0" fillId="0" borderId="79" xfId="0" applyBorder="1"/>
    <xf numFmtId="0" fontId="19" fillId="0" borderId="71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left" vertical="center" wrapText="1"/>
    </xf>
    <xf numFmtId="0" fontId="20" fillId="0" borderId="75" xfId="0" applyFont="1" applyBorder="1" applyAlignment="1">
      <alignment horizontal="justify" vertical="center" wrapText="1"/>
    </xf>
    <xf numFmtId="0" fontId="18" fillId="0" borderId="72" xfId="0" applyFont="1" applyBorder="1" applyAlignment="1">
      <alignment horizontal="left" vertical="center" wrapText="1"/>
    </xf>
    <xf numFmtId="0" fontId="33" fillId="0" borderId="60" xfId="0" applyFont="1" applyBorder="1" applyAlignment="1">
      <alignment vertical="center" wrapText="1"/>
    </xf>
    <xf numFmtId="0" fontId="33" fillId="0" borderId="61" xfId="0" applyFont="1" applyBorder="1" applyAlignment="1">
      <alignment vertical="center" wrapText="1"/>
    </xf>
    <xf numFmtId="0" fontId="30" fillId="12" borderId="4" xfId="0" applyFont="1" applyFill="1" applyBorder="1" applyAlignment="1">
      <alignment horizontal="center" vertical="center"/>
    </xf>
    <xf numFmtId="0" fontId="30" fillId="12" borderId="7" xfId="0" applyFont="1" applyFill="1" applyBorder="1" applyAlignment="1">
      <alignment horizontal="center" vertical="center"/>
    </xf>
    <xf numFmtId="0" fontId="30" fillId="12" borderId="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7" fillId="12" borderId="0" xfId="0" applyFont="1" applyFill="1" applyBorder="1" applyAlignment="1" applyProtection="1">
      <alignment horizontal="center"/>
    </xf>
    <xf numFmtId="0" fontId="33" fillId="0" borderId="77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9" fontId="22" fillId="0" borderId="50" xfId="0" applyNumberFormat="1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41" fillId="6" borderId="47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horizontal="left" vertical="center" wrapText="1" indent="1"/>
    </xf>
    <xf numFmtId="0" fontId="41" fillId="6" borderId="39" xfId="0" applyFont="1" applyFill="1" applyBorder="1" applyAlignment="1">
      <alignment horizontal="left" vertical="center" wrapText="1" indent="1"/>
    </xf>
    <xf numFmtId="0" fontId="41" fillId="6" borderId="12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right" vertical="center" wrapText="1"/>
    </xf>
    <xf numFmtId="0" fontId="33" fillId="0" borderId="60" xfId="0" applyFont="1" applyBorder="1" applyAlignment="1">
      <alignment horizontal="right" vertical="center" wrapText="1"/>
    </xf>
    <xf numFmtId="0" fontId="33" fillId="0" borderId="2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right" vertical="center" wrapText="1"/>
    </xf>
    <xf numFmtId="0" fontId="33" fillId="0" borderId="30" xfId="0" applyFont="1" applyBorder="1" applyAlignment="1">
      <alignment horizontal="right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4" fontId="18" fillId="0" borderId="82" xfId="0" applyNumberFormat="1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9" fontId="35" fillId="12" borderId="32" xfId="0" applyNumberFormat="1" applyFont="1" applyFill="1" applyBorder="1" applyAlignment="1">
      <alignment horizontal="center" vertical="center"/>
    </xf>
    <xf numFmtId="0" fontId="35" fillId="12" borderId="33" xfId="0" applyFont="1" applyFill="1" applyBorder="1" applyAlignment="1">
      <alignment horizontal="center" vertical="center"/>
    </xf>
    <xf numFmtId="0" fontId="35" fillId="12" borderId="34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36" xfId="0" applyFont="1" applyFill="1" applyBorder="1" applyAlignment="1">
      <alignment horizontal="center" vertical="center"/>
    </xf>
    <xf numFmtId="0" fontId="22" fillId="13" borderId="53" xfId="0" applyFont="1" applyFill="1" applyBorder="1" applyAlignment="1">
      <alignment horizontal="center" vertical="center"/>
    </xf>
    <xf numFmtId="0" fontId="22" fillId="13" borderId="54" xfId="0" applyFont="1" applyFill="1" applyBorder="1" applyAlignment="1">
      <alignment horizontal="center" vertical="center"/>
    </xf>
    <xf numFmtId="0" fontId="22" fillId="13" borderId="55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7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12" borderId="8" xfId="0" applyFont="1" applyFill="1" applyBorder="1" applyAlignment="1">
      <alignment horizontal="center" vertical="center"/>
    </xf>
    <xf numFmtId="0" fontId="35" fillId="12" borderId="14" xfId="0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9" fontId="29" fillId="0" borderId="13" xfId="0" applyNumberFormat="1" applyFont="1" applyBorder="1" applyAlignment="1">
      <alignment horizontal="center" vertical="center"/>
    </xf>
    <xf numFmtId="9" fontId="29" fillId="0" borderId="12" xfId="0" applyNumberFormat="1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center" vertical="center"/>
    </xf>
    <xf numFmtId="4" fontId="29" fillId="0" borderId="1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Normal_DATA SHEET" xfId="1"/>
    <cellStyle name="Percent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fill>
        <patternFill>
          <bgColor rgb="FF92D050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00"/>
      <color rgb="FFFFCC66"/>
      <color rgb="FFCCFFCC"/>
      <color rgb="FFFFCC99"/>
      <color rgb="FF008000"/>
      <color rgb="FF33CC33"/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ec.europa.eu/energy/eepf-labels/label-type/local-space-heater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6</xdr:row>
      <xdr:rowOff>28575</xdr:rowOff>
    </xdr:from>
    <xdr:to>
      <xdr:col>6</xdr:col>
      <xdr:colOff>371890</xdr:colOff>
      <xdr:row>7</xdr:row>
      <xdr:rowOff>171450</xdr:rowOff>
    </xdr:to>
    <xdr:pic>
      <xdr:nvPicPr>
        <xdr:cNvPr id="3" name="Picture 2" descr="Formul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266825"/>
          <a:ext cx="37052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16</xdr:row>
      <xdr:rowOff>57150</xdr:rowOff>
    </xdr:from>
    <xdr:to>
      <xdr:col>10</xdr:col>
      <xdr:colOff>1009649</xdr:colOff>
      <xdr:row>20</xdr:row>
      <xdr:rowOff>123825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323849" y="4629150"/>
          <a:ext cx="9858375" cy="86677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n-GB" sz="2000" b="1">
              <a:solidFill>
                <a:schemeClr val="tx1"/>
              </a:solidFill>
            </a:rPr>
            <a:t>CLICK</a:t>
          </a:r>
          <a:r>
            <a:rPr lang="en-GB" sz="2000" b="1" baseline="0">
              <a:solidFill>
                <a:schemeClr val="tx1"/>
              </a:solidFill>
            </a:rPr>
            <a:t> TO ACCESS WEB PAGE FOR PDF MASTER COPY PRINT</a:t>
          </a:r>
        </a:p>
        <a:p>
          <a:pPr algn="ctr"/>
          <a:r>
            <a:rPr lang="en-GB" sz="1400"/>
            <a:t>FOLLOW INSTRUCTIONS</a:t>
          </a:r>
          <a:r>
            <a:rPr lang="en-GB" sz="1400" baseline="0"/>
            <a:t> TO GENERATE MASTER PDF FOR EACH LABEL</a:t>
          </a:r>
          <a:endParaRPr lang="en-GB" sz="1400"/>
        </a:p>
      </xdr:txBody>
    </xdr:sp>
    <xdr:clientData/>
  </xdr:twoCellAnchor>
  <xdr:twoCellAnchor>
    <xdr:from>
      <xdr:col>8</xdr:col>
      <xdr:colOff>666750</xdr:colOff>
      <xdr:row>1</xdr:row>
      <xdr:rowOff>95250</xdr:rowOff>
    </xdr:from>
    <xdr:to>
      <xdr:col>10</xdr:col>
      <xdr:colOff>819150</xdr:colOff>
      <xdr:row>3</xdr:row>
      <xdr:rowOff>104775</xdr:rowOff>
    </xdr:to>
    <xdr:sp macro="" textlink="">
      <xdr:nvSpPr>
        <xdr:cNvPr id="3" name="Left Arrow 2"/>
        <xdr:cNvSpPr/>
      </xdr:nvSpPr>
      <xdr:spPr>
        <a:xfrm>
          <a:off x="8467725" y="304800"/>
          <a:ext cx="1524000" cy="542925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685799</xdr:colOff>
      <xdr:row>3</xdr:row>
      <xdr:rowOff>228600</xdr:rowOff>
    </xdr:from>
    <xdr:to>
      <xdr:col>10</xdr:col>
      <xdr:colOff>828674</xdr:colOff>
      <xdr:row>8</xdr:row>
      <xdr:rowOff>180975</xdr:rowOff>
    </xdr:to>
    <xdr:sp macro="" textlink="">
      <xdr:nvSpPr>
        <xdr:cNvPr id="4" name="TextBox 3"/>
        <xdr:cNvSpPr txBox="1"/>
      </xdr:nvSpPr>
      <xdr:spPr>
        <a:xfrm>
          <a:off x="8486774" y="971550"/>
          <a:ext cx="1514475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SELECT PRODUCT CODE</a:t>
          </a:r>
          <a:r>
            <a:rPr lang="en-GB" sz="1100" b="1" baseline="0"/>
            <a:t> FROM DROP DOWN LIST TO GENERATE INFORMATION TO INPUT INTO WEB LABEL PRINTER</a:t>
          </a:r>
          <a:endParaRPr lang="en-GB" sz="1100" b="1"/>
        </a:p>
      </xdr:txBody>
    </xdr:sp>
    <xdr:clientData/>
  </xdr:twoCellAnchor>
  <xdr:twoCellAnchor>
    <xdr:from>
      <xdr:col>7</xdr:col>
      <xdr:colOff>333375</xdr:colOff>
      <xdr:row>2</xdr:row>
      <xdr:rowOff>0</xdr:rowOff>
    </xdr:from>
    <xdr:to>
      <xdr:col>7</xdr:col>
      <xdr:colOff>542925</xdr:colOff>
      <xdr:row>4</xdr:row>
      <xdr:rowOff>219075</xdr:rowOff>
    </xdr:to>
    <xdr:sp macro="" textlink="">
      <xdr:nvSpPr>
        <xdr:cNvPr id="5" name="Down Arrow 4"/>
        <xdr:cNvSpPr/>
      </xdr:nvSpPr>
      <xdr:spPr>
        <a:xfrm>
          <a:off x="7896225" y="409575"/>
          <a:ext cx="209550" cy="790575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Code" displayName="Code" ref="K23:K303" totalsRowShown="0" headerRowDxfId="2" dataDxfId="1">
  <autoFilter ref="K23:K303"/>
  <sortState ref="K22:K28">
    <sortCondition descending="1" ref="K21:K28"/>
  </sortState>
  <tableColumns count="1">
    <tableColumn id="1" name="product co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AQ508"/>
  <sheetViews>
    <sheetView zoomScale="115" zoomScaleNormal="115" workbookViewId="0">
      <pane xSplit="8" ySplit="8" topLeftCell="Q162" activePane="bottomRight" state="frozen"/>
      <selection pane="topRight" activeCell="I1" sqref="I1"/>
      <selection pane="bottomLeft" activeCell="A9" sqref="A9"/>
      <selection pane="bottomRight" activeCell="H183" sqref="H183"/>
    </sheetView>
  </sheetViews>
  <sheetFormatPr defaultColWidth="11" defaultRowHeight="15.75"/>
  <cols>
    <col min="1" max="1" width="8.125" customWidth="1"/>
    <col min="2" max="2" width="37.375" customWidth="1"/>
    <col min="3" max="3" width="20.5" style="1" customWidth="1"/>
    <col min="4" max="4" width="11.75" customWidth="1"/>
    <col min="5" max="5" width="19.125" style="1" customWidth="1"/>
    <col min="6" max="6" width="30.875" customWidth="1"/>
    <col min="7" max="7" width="15.625" style="1" customWidth="1"/>
    <col min="8" max="8" width="12.375" customWidth="1"/>
    <col min="9" max="14" width="15.5" customWidth="1"/>
    <col min="15" max="20" width="13.625" customWidth="1"/>
    <col min="21" max="21" width="29" customWidth="1"/>
    <col min="22" max="24" width="13.625" customWidth="1"/>
    <col min="25" max="25" width="25.5" style="1" customWidth="1"/>
    <col min="26" max="26" width="77.125" style="1" customWidth="1"/>
    <col min="27" max="28" width="17.625" style="1" customWidth="1"/>
    <col min="29" max="29" width="11" style="1" customWidth="1"/>
    <col min="30" max="30" width="25.25" customWidth="1"/>
    <col min="31" max="31" width="16" style="1" customWidth="1"/>
    <col min="32" max="32" width="11" style="1"/>
    <col min="33" max="33" width="53.75" style="1" customWidth="1"/>
    <col min="34" max="34" width="4" style="1" customWidth="1"/>
    <col min="35" max="35" width="3.125" style="1" customWidth="1"/>
  </cols>
  <sheetData>
    <row r="1" spans="2:36" ht="16.5" thickBot="1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</row>
    <row r="2" spans="2:36" ht="16.5" thickBot="1">
      <c r="B2" s="209" t="s">
        <v>444</v>
      </c>
      <c r="C2" s="134"/>
      <c r="D2" s="5" t="s">
        <v>4</v>
      </c>
      <c r="E2" s="5" t="s">
        <v>5</v>
      </c>
      <c r="F2" s="2" t="s">
        <v>6</v>
      </c>
      <c r="G2" s="3"/>
      <c r="H2" s="2"/>
      <c r="I2" s="212" t="s">
        <v>97</v>
      </c>
      <c r="J2" s="213"/>
      <c r="K2" s="214" t="s">
        <v>98</v>
      </c>
      <c r="L2" s="215"/>
      <c r="M2" s="215"/>
      <c r="N2" s="215"/>
      <c r="O2" s="12"/>
      <c r="P2" s="13"/>
      <c r="Q2" s="13"/>
      <c r="R2" s="13"/>
      <c r="S2" s="13"/>
      <c r="T2" s="13"/>
      <c r="U2" s="13"/>
      <c r="V2" s="13"/>
      <c r="W2" s="13"/>
      <c r="X2" s="14"/>
    </row>
    <row r="3" spans="2:36">
      <c r="B3" s="210"/>
      <c r="C3" s="16"/>
      <c r="D3" s="8"/>
      <c r="E3" s="5"/>
      <c r="F3" s="10"/>
      <c r="G3" s="5"/>
      <c r="H3" s="7"/>
      <c r="I3" s="5" t="s">
        <v>30</v>
      </c>
      <c r="J3" s="5" t="s">
        <v>30</v>
      </c>
      <c r="K3" s="5" t="s">
        <v>95</v>
      </c>
      <c r="L3" s="5" t="s">
        <v>95</v>
      </c>
      <c r="M3" s="5" t="s">
        <v>96</v>
      </c>
      <c r="N3" s="5" t="s">
        <v>96</v>
      </c>
      <c r="O3" s="5" t="s">
        <v>0</v>
      </c>
      <c r="P3" s="5"/>
      <c r="Q3" s="5" t="s">
        <v>305</v>
      </c>
      <c r="R3" s="5" t="s">
        <v>299</v>
      </c>
      <c r="S3" s="5" t="s">
        <v>299</v>
      </c>
      <c r="T3" s="5"/>
      <c r="U3" s="5"/>
      <c r="V3" s="5" t="s">
        <v>0</v>
      </c>
      <c r="W3" s="5" t="s">
        <v>1</v>
      </c>
      <c r="X3" s="5" t="s">
        <v>1</v>
      </c>
      <c r="Y3" s="16"/>
      <c r="Z3" s="16"/>
      <c r="AA3" s="19" t="s">
        <v>106</v>
      </c>
      <c r="AB3" s="25"/>
      <c r="AC3" s="23" t="s">
        <v>109</v>
      </c>
      <c r="AD3" s="20"/>
      <c r="AE3" s="16"/>
      <c r="AF3" s="50"/>
      <c r="AG3" s="16"/>
      <c r="AH3" s="50"/>
      <c r="AI3" s="59"/>
    </row>
    <row r="4" spans="2:36" ht="16.5" thickBot="1">
      <c r="B4" s="210"/>
      <c r="C4" s="17"/>
      <c r="D4" s="9"/>
      <c r="E4" s="6"/>
      <c r="F4" s="33"/>
      <c r="G4" s="6"/>
      <c r="H4" s="4"/>
      <c r="I4" s="6" t="s">
        <v>93</v>
      </c>
      <c r="J4" s="6" t="s">
        <v>94</v>
      </c>
      <c r="K4" s="6" t="s">
        <v>93</v>
      </c>
      <c r="L4" s="6" t="s">
        <v>94</v>
      </c>
      <c r="M4" s="6" t="s">
        <v>93</v>
      </c>
      <c r="N4" s="6" t="s">
        <v>94</v>
      </c>
      <c r="O4" s="6" t="s">
        <v>93</v>
      </c>
      <c r="P4" s="6"/>
      <c r="Q4" s="6" t="s">
        <v>306</v>
      </c>
      <c r="R4" s="6" t="s">
        <v>300</v>
      </c>
      <c r="S4" s="6" t="s">
        <v>300</v>
      </c>
      <c r="T4" s="6" t="s">
        <v>319</v>
      </c>
      <c r="U4" s="6" t="s">
        <v>321</v>
      </c>
      <c r="V4" s="6" t="s">
        <v>94</v>
      </c>
      <c r="W4" s="6" t="s">
        <v>93</v>
      </c>
      <c r="X4" s="6" t="s">
        <v>94</v>
      </c>
      <c r="Y4" s="17"/>
      <c r="Z4" s="17"/>
      <c r="AA4" s="26" t="s">
        <v>107</v>
      </c>
      <c r="AB4" s="27"/>
      <c r="AC4" s="17"/>
      <c r="AD4" s="22"/>
      <c r="AE4" s="17"/>
      <c r="AF4" s="51"/>
      <c r="AG4" s="17"/>
      <c r="AH4" s="51"/>
      <c r="AI4" s="60"/>
    </row>
    <row r="5" spans="2:36" ht="31.5">
      <c r="B5" s="210"/>
      <c r="C5" s="137" t="s">
        <v>577</v>
      </c>
      <c r="D5" s="138" t="s">
        <v>576</v>
      </c>
      <c r="E5" s="6"/>
      <c r="F5" s="11"/>
      <c r="G5" s="6" t="s">
        <v>13</v>
      </c>
      <c r="H5" s="4" t="s">
        <v>13</v>
      </c>
      <c r="I5" s="6" t="s">
        <v>2</v>
      </c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89</v>
      </c>
      <c r="P5" s="6"/>
      <c r="Q5" s="15" t="s">
        <v>307</v>
      </c>
      <c r="R5" s="6" t="s">
        <v>298</v>
      </c>
      <c r="S5" s="6" t="s">
        <v>308</v>
      </c>
      <c r="T5" s="6" t="s">
        <v>320</v>
      </c>
      <c r="U5" s="6" t="s">
        <v>320</v>
      </c>
      <c r="V5" s="6" t="s">
        <v>89</v>
      </c>
      <c r="W5" s="6" t="s">
        <v>3</v>
      </c>
      <c r="X5" s="6" t="s">
        <v>3</v>
      </c>
      <c r="Y5" s="15" t="s">
        <v>101</v>
      </c>
      <c r="Z5" s="15" t="s">
        <v>101</v>
      </c>
      <c r="AA5" s="18" t="s">
        <v>104</v>
      </c>
      <c r="AB5" s="21" t="s">
        <v>105</v>
      </c>
      <c r="AC5" s="17"/>
      <c r="AD5" s="22"/>
      <c r="AE5" s="24" t="s">
        <v>111</v>
      </c>
      <c r="AF5" s="48" t="s">
        <v>385</v>
      </c>
      <c r="AG5" s="49" t="s">
        <v>386</v>
      </c>
      <c r="AH5" s="51"/>
      <c r="AI5" s="60"/>
    </row>
    <row r="6" spans="2:36" ht="16.5" thickBot="1">
      <c r="B6" s="211"/>
      <c r="C6" s="75"/>
      <c r="D6" s="9"/>
      <c r="E6" s="6"/>
      <c r="F6" s="11"/>
      <c r="G6" s="6"/>
      <c r="H6" s="4"/>
      <c r="I6" s="6" t="s">
        <v>90</v>
      </c>
      <c r="J6" s="6" t="s">
        <v>90</v>
      </c>
      <c r="K6" s="6" t="s">
        <v>90</v>
      </c>
      <c r="L6" s="6" t="s">
        <v>90</v>
      </c>
      <c r="M6" s="6" t="s">
        <v>90</v>
      </c>
      <c r="N6" s="6" t="s">
        <v>90</v>
      </c>
      <c r="O6" s="76" t="s">
        <v>303</v>
      </c>
      <c r="P6" s="77" t="s">
        <v>301</v>
      </c>
      <c r="Q6" s="29" t="s">
        <v>304</v>
      </c>
      <c r="R6" s="29" t="s">
        <v>297</v>
      </c>
      <c r="S6" s="29"/>
      <c r="T6" s="29"/>
      <c r="U6" s="29"/>
      <c r="V6" s="6" t="s">
        <v>90</v>
      </c>
      <c r="W6" s="6" t="s">
        <v>90</v>
      </c>
      <c r="X6" s="6" t="s">
        <v>90</v>
      </c>
      <c r="Y6" s="6" t="s">
        <v>90</v>
      </c>
      <c r="Z6" s="6" t="s">
        <v>90</v>
      </c>
      <c r="AA6" s="15" t="s">
        <v>103</v>
      </c>
      <c r="AB6" s="78" t="s">
        <v>103</v>
      </c>
      <c r="AC6" s="15" t="s">
        <v>108</v>
      </c>
      <c r="AD6" s="15" t="s">
        <v>110</v>
      </c>
      <c r="AE6" s="24" t="s">
        <v>112</v>
      </c>
      <c r="AF6" s="51"/>
      <c r="AG6" s="17"/>
      <c r="AH6" s="51"/>
      <c r="AI6" s="60"/>
    </row>
    <row r="7" spans="2:36">
      <c r="B7" s="54"/>
      <c r="C7" s="16"/>
      <c r="D7" s="31"/>
      <c r="E7" s="5"/>
      <c r="F7" s="32"/>
      <c r="G7" s="5"/>
      <c r="H7" s="7"/>
      <c r="I7" s="47" t="s">
        <v>377</v>
      </c>
      <c r="J7" s="5"/>
      <c r="K7" s="5"/>
      <c r="L7" s="5"/>
      <c r="M7" s="47" t="s">
        <v>443</v>
      </c>
      <c r="N7" s="5"/>
      <c r="O7" s="34" t="s">
        <v>303</v>
      </c>
      <c r="P7" s="35" t="s">
        <v>301</v>
      </c>
      <c r="Q7" s="36">
        <v>1.45</v>
      </c>
      <c r="R7" s="18"/>
      <c r="S7" s="18"/>
      <c r="T7" s="18"/>
      <c r="U7" s="18"/>
      <c r="V7" s="5"/>
      <c r="W7" s="5"/>
      <c r="X7" s="5"/>
      <c r="Y7" s="5"/>
      <c r="Z7" s="5"/>
      <c r="AA7" s="18"/>
      <c r="AB7" s="21"/>
      <c r="AC7" s="18"/>
      <c r="AD7" s="18"/>
      <c r="AE7" s="30"/>
      <c r="AF7" s="25"/>
      <c r="AG7" s="25"/>
      <c r="AH7" s="25"/>
      <c r="AI7" s="59"/>
    </row>
    <row r="8" spans="2:36" ht="16.5" thickBot="1">
      <c r="B8" s="55"/>
      <c r="C8" s="52"/>
      <c r="D8" s="64"/>
      <c r="E8" s="65"/>
      <c r="F8" s="66"/>
      <c r="G8" s="65"/>
      <c r="H8" s="67"/>
      <c r="I8" s="68" t="s">
        <v>378</v>
      </c>
      <c r="J8" s="66"/>
      <c r="K8" s="66"/>
      <c r="L8" s="66"/>
      <c r="M8" s="68" t="s">
        <v>378</v>
      </c>
      <c r="N8" s="66"/>
      <c r="O8" s="69" t="s">
        <v>302</v>
      </c>
      <c r="P8" s="70"/>
      <c r="Q8" s="71"/>
      <c r="R8" s="66"/>
      <c r="S8" s="66"/>
      <c r="T8" s="66"/>
      <c r="U8" s="66"/>
      <c r="V8" s="66"/>
      <c r="W8" s="66"/>
      <c r="X8" s="66"/>
      <c r="Y8" s="52"/>
      <c r="Z8" s="52"/>
      <c r="AA8" s="52"/>
      <c r="AB8" s="52"/>
      <c r="AC8" s="52"/>
      <c r="AD8" s="64"/>
      <c r="AE8" s="52"/>
      <c r="AF8" s="27"/>
      <c r="AG8" s="27"/>
      <c r="AH8" s="27"/>
      <c r="AI8" s="61"/>
    </row>
    <row r="9" spans="2:36" s="83" customFormat="1" ht="15.75" customHeight="1">
      <c r="B9" s="79"/>
      <c r="C9" s="80"/>
      <c r="D9" s="79"/>
      <c r="E9" s="81"/>
      <c r="F9" s="82"/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0"/>
      <c r="Z9" s="80"/>
      <c r="AA9" s="80"/>
      <c r="AB9" s="80"/>
      <c r="AC9" s="80"/>
      <c r="AD9" s="79"/>
      <c r="AE9" s="80"/>
      <c r="AF9" s="80"/>
      <c r="AG9" s="80"/>
      <c r="AH9" s="80"/>
      <c r="AI9" s="80"/>
    </row>
    <row r="10" spans="2:36" s="28" customFormat="1" ht="15.75" customHeight="1">
      <c r="B10" s="72" t="str">
        <f>CONCATENATE(D10,AJ10,C10,AJ10,H10)</f>
        <v>Huntington - 25 - MF</v>
      </c>
      <c r="C10" s="115">
        <v>25</v>
      </c>
      <c r="D10" s="73" t="s">
        <v>100</v>
      </c>
      <c r="E10" s="72">
        <v>7058</v>
      </c>
      <c r="F10" s="89" t="s">
        <v>11</v>
      </c>
      <c r="G10" s="90" t="s">
        <v>14</v>
      </c>
      <c r="H10" s="90" t="s">
        <v>578</v>
      </c>
      <c r="I10" s="91">
        <v>4.9000000000000004</v>
      </c>
      <c r="J10" s="91">
        <v>4.9000000000000004</v>
      </c>
      <c r="K10" s="91">
        <v>4.9000000000000004</v>
      </c>
      <c r="L10" s="91">
        <v>4.9000000000000004</v>
      </c>
      <c r="M10" s="90" t="s">
        <v>99</v>
      </c>
      <c r="N10" s="90" t="s">
        <v>99</v>
      </c>
      <c r="O10" s="92">
        <v>0.78</v>
      </c>
      <c r="P10" s="93">
        <f>O10*100</f>
        <v>78</v>
      </c>
      <c r="Q10" s="94">
        <f>$Q$7</f>
        <v>1.45</v>
      </c>
      <c r="R10" s="93">
        <f>ROUND((P10*Q10)-(10),0)</f>
        <v>103</v>
      </c>
      <c r="S10" s="93" t="str">
        <f>VLOOKUP(R10,'EEC TABLE'!$A$4:$B$154,2,TRUE)</f>
        <v>A</v>
      </c>
      <c r="T10" s="93" t="s">
        <v>12</v>
      </c>
      <c r="U10" s="120" t="s">
        <v>338</v>
      </c>
      <c r="V10" s="92">
        <v>0.78</v>
      </c>
      <c r="W10" s="95">
        <v>1.1000000000000001E-3</v>
      </c>
      <c r="X10" s="95">
        <v>6.9999999999999999E-4</v>
      </c>
      <c r="Y10" s="72" t="s">
        <v>116</v>
      </c>
      <c r="Z10" s="72" t="s">
        <v>102</v>
      </c>
      <c r="AA10" s="115">
        <v>400</v>
      </c>
      <c r="AB10" s="115">
        <v>400</v>
      </c>
      <c r="AC10" s="115">
        <v>257</v>
      </c>
      <c r="AD10" s="114" t="s">
        <v>114</v>
      </c>
      <c r="AE10" s="115" t="s">
        <v>113</v>
      </c>
      <c r="AF10" s="115" t="s">
        <v>389</v>
      </c>
      <c r="AG10" s="115"/>
      <c r="AH10" s="115" t="s">
        <v>387</v>
      </c>
      <c r="AI10" s="115" t="s">
        <v>388</v>
      </c>
      <c r="AJ10" s="135" t="s">
        <v>462</v>
      </c>
    </row>
    <row r="11" spans="2:36" s="28" customFormat="1" ht="15.75" customHeight="1">
      <c r="B11" s="72" t="str">
        <f t="shared" ref="B11:B15" si="0">CONCATENATE(D11,AJ11,C11,AJ11,H11)</f>
        <v>Huntington - 28 - MF</v>
      </c>
      <c r="C11" s="115">
        <v>28</v>
      </c>
      <c r="D11" s="73" t="s">
        <v>100</v>
      </c>
      <c r="E11" s="72">
        <v>7065</v>
      </c>
      <c r="F11" s="89" t="s">
        <v>10</v>
      </c>
      <c r="G11" s="90" t="s">
        <v>14</v>
      </c>
      <c r="H11" s="90" t="s">
        <v>578</v>
      </c>
      <c r="I11" s="96">
        <v>6</v>
      </c>
      <c r="J11" s="96">
        <v>6</v>
      </c>
      <c r="K11" s="96">
        <v>6</v>
      </c>
      <c r="L11" s="96">
        <v>6</v>
      </c>
      <c r="M11" s="90" t="s">
        <v>99</v>
      </c>
      <c r="N11" s="90" t="s">
        <v>99</v>
      </c>
      <c r="O11" s="92">
        <v>0.78</v>
      </c>
      <c r="P11" s="93">
        <f t="shared" ref="P11:P51" si="1">O11*100</f>
        <v>78</v>
      </c>
      <c r="Q11" s="94">
        <f t="shared" ref="Q11:Q51" si="2">$Q$7</f>
        <v>1.45</v>
      </c>
      <c r="R11" s="93">
        <f t="shared" ref="R11:R74" si="3">ROUND((P11*Q11)-(10),0)</f>
        <v>103</v>
      </c>
      <c r="S11" s="93" t="str">
        <f>VLOOKUP(R11,'EEC TABLE'!$A$4:$B$154,2,TRUE)</f>
        <v>A</v>
      </c>
      <c r="T11" s="93" t="s">
        <v>12</v>
      </c>
      <c r="U11" s="120" t="s">
        <v>338</v>
      </c>
      <c r="V11" s="92">
        <v>0.82</v>
      </c>
      <c r="W11" s="95">
        <v>4.4999999999999997E-3</v>
      </c>
      <c r="X11" s="95">
        <v>6.9999999999999999E-4</v>
      </c>
      <c r="Y11" s="72" t="s">
        <v>116</v>
      </c>
      <c r="Z11" s="72" t="s">
        <v>102</v>
      </c>
      <c r="AA11" s="115">
        <v>300</v>
      </c>
      <c r="AB11" s="115">
        <v>300</v>
      </c>
      <c r="AC11" s="115">
        <v>268</v>
      </c>
      <c r="AD11" s="114" t="s">
        <v>115</v>
      </c>
      <c r="AE11" s="115" t="s">
        <v>118</v>
      </c>
      <c r="AF11" s="115" t="s">
        <v>389</v>
      </c>
      <c r="AG11" s="115"/>
      <c r="AH11" s="115" t="s">
        <v>387</v>
      </c>
      <c r="AI11" s="115" t="s">
        <v>388</v>
      </c>
      <c r="AJ11" s="135" t="s">
        <v>462</v>
      </c>
    </row>
    <row r="12" spans="2:36" s="28" customFormat="1" ht="15.75" customHeight="1">
      <c r="B12" s="72" t="str">
        <f t="shared" si="0"/>
        <v>Huntington - 30 - MF</v>
      </c>
      <c r="C12" s="115">
        <v>30</v>
      </c>
      <c r="D12" s="73" t="s">
        <v>100</v>
      </c>
      <c r="E12" s="72">
        <v>7055</v>
      </c>
      <c r="F12" s="89" t="s">
        <v>9</v>
      </c>
      <c r="G12" s="90" t="s">
        <v>14</v>
      </c>
      <c r="H12" s="90" t="s">
        <v>578</v>
      </c>
      <c r="I12" s="96">
        <v>6</v>
      </c>
      <c r="J12" s="96">
        <v>6</v>
      </c>
      <c r="K12" s="96">
        <v>6</v>
      </c>
      <c r="L12" s="96">
        <v>6</v>
      </c>
      <c r="M12" s="90" t="s">
        <v>99</v>
      </c>
      <c r="N12" s="90" t="s">
        <v>99</v>
      </c>
      <c r="O12" s="92">
        <v>0.8</v>
      </c>
      <c r="P12" s="93">
        <f t="shared" si="1"/>
        <v>80</v>
      </c>
      <c r="Q12" s="94">
        <f t="shared" si="2"/>
        <v>1.45</v>
      </c>
      <c r="R12" s="93">
        <f t="shared" si="3"/>
        <v>106</v>
      </c>
      <c r="S12" s="93" t="str">
        <f>VLOOKUP(R12,'EEC TABLE'!$A$4:$B$154,2,TRUE)</f>
        <v>A</v>
      </c>
      <c r="T12" s="93" t="s">
        <v>12</v>
      </c>
      <c r="U12" s="120" t="s">
        <v>338</v>
      </c>
      <c r="V12" s="92">
        <v>0.82</v>
      </c>
      <c r="W12" s="95">
        <v>4.4999999999999997E-3</v>
      </c>
      <c r="X12" s="95">
        <v>1.1999999999999999E-3</v>
      </c>
      <c r="Y12" s="72" t="s">
        <v>116</v>
      </c>
      <c r="Z12" s="72" t="s">
        <v>102</v>
      </c>
      <c r="AA12" s="115">
        <v>300</v>
      </c>
      <c r="AB12" s="115">
        <v>300</v>
      </c>
      <c r="AC12" s="115">
        <v>243</v>
      </c>
      <c r="AD12" s="114" t="s">
        <v>115</v>
      </c>
      <c r="AE12" s="115" t="s">
        <v>119</v>
      </c>
      <c r="AF12" s="115" t="s">
        <v>389</v>
      </c>
      <c r="AG12" s="115"/>
      <c r="AH12" s="115" t="s">
        <v>387</v>
      </c>
      <c r="AI12" s="115" t="s">
        <v>388</v>
      </c>
      <c r="AJ12" s="135" t="s">
        <v>462</v>
      </c>
    </row>
    <row r="13" spans="2:36" s="28" customFormat="1" ht="15.75" customHeight="1">
      <c r="B13" s="72" t="str">
        <f t="shared" si="0"/>
        <v>Huntington - 35 - MF</v>
      </c>
      <c r="C13" s="115">
        <v>35</v>
      </c>
      <c r="D13" s="73" t="s">
        <v>100</v>
      </c>
      <c r="E13" s="72">
        <v>7061</v>
      </c>
      <c r="F13" s="89" t="s">
        <v>8</v>
      </c>
      <c r="G13" s="90" t="s">
        <v>14</v>
      </c>
      <c r="H13" s="90" t="s">
        <v>578</v>
      </c>
      <c r="I13" s="96">
        <v>7</v>
      </c>
      <c r="J13" s="96">
        <v>7</v>
      </c>
      <c r="K13" s="96">
        <v>7</v>
      </c>
      <c r="L13" s="96">
        <v>7</v>
      </c>
      <c r="M13" s="90" t="s">
        <v>99</v>
      </c>
      <c r="N13" s="90" t="s">
        <v>99</v>
      </c>
      <c r="O13" s="92">
        <v>0.82</v>
      </c>
      <c r="P13" s="93">
        <f t="shared" si="1"/>
        <v>82</v>
      </c>
      <c r="Q13" s="94">
        <f t="shared" si="2"/>
        <v>1.45</v>
      </c>
      <c r="R13" s="93">
        <f t="shared" si="3"/>
        <v>109</v>
      </c>
      <c r="S13" s="93" t="str">
        <f>VLOOKUP(R13,'EEC TABLE'!$A$4:$B$154,2,TRUE)</f>
        <v>A+</v>
      </c>
      <c r="T13" s="93" t="s">
        <v>12</v>
      </c>
      <c r="U13" s="120" t="s">
        <v>338</v>
      </c>
      <c r="V13" s="92">
        <v>0.81</v>
      </c>
      <c r="W13" s="95">
        <v>1.5E-3</v>
      </c>
      <c r="X13" s="95">
        <v>1.1999999999999999E-3</v>
      </c>
      <c r="Y13" s="72" t="s">
        <v>116</v>
      </c>
      <c r="Z13" s="72" t="s">
        <v>102</v>
      </c>
      <c r="AA13" s="115">
        <v>300</v>
      </c>
      <c r="AB13" s="115">
        <v>300</v>
      </c>
      <c r="AC13" s="115">
        <v>243</v>
      </c>
      <c r="AD13" s="114" t="s">
        <v>115</v>
      </c>
      <c r="AE13" s="115" t="s">
        <v>120</v>
      </c>
      <c r="AF13" s="115" t="s">
        <v>389</v>
      </c>
      <c r="AG13" s="115"/>
      <c r="AH13" s="115" t="s">
        <v>387</v>
      </c>
      <c r="AI13" s="115" t="s">
        <v>388</v>
      </c>
      <c r="AJ13" s="135" t="s">
        <v>462</v>
      </c>
    </row>
    <row r="14" spans="2:36" s="28" customFormat="1" ht="15.75" customHeight="1">
      <c r="B14" s="72" t="str">
        <f t="shared" si="0"/>
        <v>Huntington - 35 - Wood</v>
      </c>
      <c r="C14" s="115">
        <v>35</v>
      </c>
      <c r="D14" s="73" t="s">
        <v>100</v>
      </c>
      <c r="E14" s="72">
        <v>7063</v>
      </c>
      <c r="F14" s="89" t="s">
        <v>7</v>
      </c>
      <c r="G14" s="90" t="s">
        <v>14</v>
      </c>
      <c r="H14" s="90" t="s">
        <v>12</v>
      </c>
      <c r="I14" s="96">
        <v>7</v>
      </c>
      <c r="J14" s="97" t="s">
        <v>99</v>
      </c>
      <c r="K14" s="96">
        <v>7</v>
      </c>
      <c r="L14" s="97" t="s">
        <v>99</v>
      </c>
      <c r="M14" s="90" t="s">
        <v>99</v>
      </c>
      <c r="N14" s="90" t="s">
        <v>99</v>
      </c>
      <c r="O14" s="92">
        <v>0.82</v>
      </c>
      <c r="P14" s="93">
        <f t="shared" si="1"/>
        <v>82</v>
      </c>
      <c r="Q14" s="94">
        <f t="shared" si="2"/>
        <v>1.45</v>
      </c>
      <c r="R14" s="93">
        <f t="shared" si="3"/>
        <v>109</v>
      </c>
      <c r="S14" s="93" t="str">
        <f>VLOOKUP(R14,'EEC TABLE'!$A$4:$B$154,2,TRUE)</f>
        <v>A+</v>
      </c>
      <c r="T14" s="93" t="s">
        <v>12</v>
      </c>
      <c r="U14" s="93"/>
      <c r="V14" s="97" t="s">
        <v>99</v>
      </c>
      <c r="W14" s="95">
        <v>1.5E-3</v>
      </c>
      <c r="X14" s="97" t="s">
        <v>99</v>
      </c>
      <c r="Y14" s="72" t="s">
        <v>116</v>
      </c>
      <c r="Z14" s="72" t="s">
        <v>102</v>
      </c>
      <c r="AA14" s="115">
        <v>300</v>
      </c>
      <c r="AB14" s="115">
        <v>300</v>
      </c>
      <c r="AC14" s="115">
        <v>243</v>
      </c>
      <c r="AD14" s="114" t="s">
        <v>115</v>
      </c>
      <c r="AE14" s="115" t="s">
        <v>120</v>
      </c>
      <c r="AF14" s="115" t="s">
        <v>389</v>
      </c>
      <c r="AG14" s="115"/>
      <c r="AH14" s="115" t="s">
        <v>387</v>
      </c>
      <c r="AI14" s="115" t="s">
        <v>388</v>
      </c>
      <c r="AJ14" s="135" t="s">
        <v>462</v>
      </c>
    </row>
    <row r="15" spans="2:36" s="28" customFormat="1" ht="15.75" customHeight="1">
      <c r="B15" s="72" t="str">
        <f t="shared" si="0"/>
        <v>Huntington - 40 - MF</v>
      </c>
      <c r="C15" s="115">
        <v>40</v>
      </c>
      <c r="D15" s="73" t="s">
        <v>100</v>
      </c>
      <c r="E15" s="72">
        <v>7075</v>
      </c>
      <c r="F15" s="89" t="s">
        <v>91</v>
      </c>
      <c r="G15" s="90" t="s">
        <v>14</v>
      </c>
      <c r="H15" s="90" t="s">
        <v>578</v>
      </c>
      <c r="I15" s="96">
        <v>9</v>
      </c>
      <c r="J15" s="96">
        <v>9</v>
      </c>
      <c r="K15" s="96">
        <v>9</v>
      </c>
      <c r="L15" s="96">
        <v>9</v>
      </c>
      <c r="M15" s="90" t="s">
        <v>99</v>
      </c>
      <c r="N15" s="90" t="s">
        <v>99</v>
      </c>
      <c r="O15" s="92">
        <v>0.79</v>
      </c>
      <c r="P15" s="93">
        <f t="shared" si="1"/>
        <v>79</v>
      </c>
      <c r="Q15" s="94">
        <f t="shared" si="2"/>
        <v>1.45</v>
      </c>
      <c r="R15" s="93">
        <f t="shared" si="3"/>
        <v>105</v>
      </c>
      <c r="S15" s="93" t="str">
        <f>VLOOKUP(R15,'EEC TABLE'!$A$4:$B$154,2,TRUE)</f>
        <v>A</v>
      </c>
      <c r="T15" s="93" t="s">
        <v>12</v>
      </c>
      <c r="U15" s="120" t="s">
        <v>338</v>
      </c>
      <c r="V15" s="92">
        <v>0.88</v>
      </c>
      <c r="W15" s="95">
        <v>2.0999999999999999E-3</v>
      </c>
      <c r="X15" s="95">
        <v>3.3999999999999998E-3</v>
      </c>
      <c r="Y15" s="72" t="s">
        <v>116</v>
      </c>
      <c r="Z15" s="72" t="s">
        <v>102</v>
      </c>
      <c r="AA15" s="115">
        <v>300</v>
      </c>
      <c r="AB15" s="115">
        <v>300</v>
      </c>
      <c r="AC15" s="115">
        <v>273</v>
      </c>
      <c r="AD15" s="114" t="s">
        <v>115</v>
      </c>
      <c r="AE15" s="115" t="s">
        <v>121</v>
      </c>
      <c r="AF15" s="115" t="s">
        <v>389</v>
      </c>
      <c r="AG15" s="115"/>
      <c r="AH15" s="115" t="s">
        <v>387</v>
      </c>
      <c r="AI15" s="115" t="s">
        <v>388</v>
      </c>
      <c r="AJ15" s="135" t="s">
        <v>462</v>
      </c>
    </row>
    <row r="16" spans="2:36" s="28" customFormat="1" ht="15.75" customHeight="1">
      <c r="B16" s="72" t="str">
        <f>CONCATENATE(D16,AJ16,C16,AJ16,H16)</f>
        <v>Huntington - 40 - Wood</v>
      </c>
      <c r="C16" s="115">
        <v>40</v>
      </c>
      <c r="D16" s="73" t="s">
        <v>100</v>
      </c>
      <c r="E16" s="72">
        <v>7069</v>
      </c>
      <c r="F16" s="89" t="s">
        <v>92</v>
      </c>
      <c r="G16" s="90" t="s">
        <v>14</v>
      </c>
      <c r="H16" s="90" t="s">
        <v>12</v>
      </c>
      <c r="I16" s="96">
        <v>9</v>
      </c>
      <c r="J16" s="97" t="s">
        <v>99</v>
      </c>
      <c r="K16" s="96">
        <v>9</v>
      </c>
      <c r="L16" s="97" t="s">
        <v>99</v>
      </c>
      <c r="M16" s="90" t="s">
        <v>99</v>
      </c>
      <c r="N16" s="90" t="s">
        <v>99</v>
      </c>
      <c r="O16" s="92">
        <v>0.79</v>
      </c>
      <c r="P16" s="93">
        <f t="shared" si="1"/>
        <v>79</v>
      </c>
      <c r="Q16" s="94">
        <f t="shared" si="2"/>
        <v>1.45</v>
      </c>
      <c r="R16" s="93">
        <f t="shared" si="3"/>
        <v>105</v>
      </c>
      <c r="S16" s="93" t="str">
        <f>VLOOKUP(R16,'EEC TABLE'!$A$4:$B$154,2,TRUE)</f>
        <v>A</v>
      </c>
      <c r="T16" s="93" t="s">
        <v>12</v>
      </c>
      <c r="U16" s="93"/>
      <c r="V16" s="97" t="s">
        <v>99</v>
      </c>
      <c r="W16" s="95">
        <v>2.0999999999999999E-3</v>
      </c>
      <c r="X16" s="97" t="s">
        <v>99</v>
      </c>
      <c r="Y16" s="72" t="s">
        <v>116</v>
      </c>
      <c r="Z16" s="72" t="s">
        <v>102</v>
      </c>
      <c r="AA16" s="115">
        <v>300</v>
      </c>
      <c r="AB16" s="115">
        <v>300</v>
      </c>
      <c r="AC16" s="115">
        <v>273</v>
      </c>
      <c r="AD16" s="114" t="s">
        <v>115</v>
      </c>
      <c r="AE16" s="115" t="s">
        <v>121</v>
      </c>
      <c r="AF16" s="115" t="s">
        <v>389</v>
      </c>
      <c r="AG16" s="115"/>
      <c r="AH16" s="115" t="s">
        <v>387</v>
      </c>
      <c r="AI16" s="115" t="s">
        <v>388</v>
      </c>
      <c r="AJ16" s="135" t="s">
        <v>462</v>
      </c>
    </row>
    <row r="17" spans="2:36" s="83" customFormat="1" ht="15.75" customHeight="1">
      <c r="B17" s="84" t="str">
        <f t="shared" ref="B17:B79" si="4">CONCATENATE(D17,AJ17,C17,AJ17,H17)</f>
        <v/>
      </c>
      <c r="C17" s="118"/>
      <c r="D17" s="117"/>
      <c r="E17" s="84"/>
      <c r="F17" s="85"/>
      <c r="G17" s="84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2"/>
      <c r="S17" s="98"/>
      <c r="T17" s="98"/>
      <c r="U17" s="98"/>
      <c r="V17" s="85"/>
      <c r="W17" s="85"/>
      <c r="X17" s="85"/>
      <c r="Y17" s="118"/>
      <c r="Z17" s="118"/>
      <c r="AA17" s="118"/>
      <c r="AB17" s="118"/>
      <c r="AC17" s="118"/>
      <c r="AD17" s="117"/>
      <c r="AE17" s="118"/>
      <c r="AF17" s="118"/>
      <c r="AG17" s="118"/>
      <c r="AH17" s="118"/>
      <c r="AI17" s="118"/>
      <c r="AJ17" s="136"/>
    </row>
    <row r="18" spans="2:36" s="28" customFormat="1" ht="15.75" customHeight="1">
      <c r="B18" s="72" t="str">
        <f t="shared" si="4"/>
        <v>Stockton - 3 - MF</v>
      </c>
      <c r="C18" s="115">
        <v>3</v>
      </c>
      <c r="D18" s="114" t="s">
        <v>117</v>
      </c>
      <c r="E18" s="72" t="s">
        <v>200</v>
      </c>
      <c r="F18" s="89" t="s">
        <v>18</v>
      </c>
      <c r="G18" s="90" t="s">
        <v>14</v>
      </c>
      <c r="H18" s="90" t="s">
        <v>578</v>
      </c>
      <c r="I18" s="91">
        <v>3.75</v>
      </c>
      <c r="J18" s="91">
        <v>3.75</v>
      </c>
      <c r="K18" s="91">
        <v>3.75</v>
      </c>
      <c r="L18" s="91">
        <v>3.75</v>
      </c>
      <c r="M18" s="90" t="s">
        <v>99</v>
      </c>
      <c r="N18" s="90" t="s">
        <v>99</v>
      </c>
      <c r="O18" s="92">
        <v>0.77</v>
      </c>
      <c r="P18" s="93">
        <f t="shared" si="1"/>
        <v>77</v>
      </c>
      <c r="Q18" s="94">
        <f t="shared" si="2"/>
        <v>1.45</v>
      </c>
      <c r="R18" s="93">
        <f t="shared" si="3"/>
        <v>102</v>
      </c>
      <c r="S18" s="93" t="str">
        <f>VLOOKUP(R18,'EEC TABLE'!$A$4:$B$154,2,TRUE)</f>
        <v>A</v>
      </c>
      <c r="T18" s="93" t="s">
        <v>12</v>
      </c>
      <c r="U18" s="120" t="s">
        <v>338</v>
      </c>
      <c r="V18" s="92">
        <v>0.86</v>
      </c>
      <c r="W18" s="95">
        <v>2.7000000000000001E-3</v>
      </c>
      <c r="X18" s="95">
        <v>2E-3</v>
      </c>
      <c r="Y18" s="72" t="s">
        <v>116</v>
      </c>
      <c r="Z18" s="72" t="s">
        <v>102</v>
      </c>
      <c r="AA18" s="115">
        <v>300</v>
      </c>
      <c r="AB18" s="115">
        <v>300</v>
      </c>
      <c r="AC18" s="115">
        <v>268</v>
      </c>
      <c r="AD18" s="114" t="s">
        <v>115</v>
      </c>
      <c r="AE18" s="115" t="s">
        <v>124</v>
      </c>
      <c r="AF18" s="115" t="s">
        <v>389</v>
      </c>
      <c r="AG18" s="115"/>
      <c r="AH18" s="115" t="s">
        <v>387</v>
      </c>
      <c r="AI18" s="115" t="s">
        <v>388</v>
      </c>
      <c r="AJ18" s="135" t="s">
        <v>462</v>
      </c>
    </row>
    <row r="19" spans="2:36" s="28" customFormat="1" ht="15.75" customHeight="1">
      <c r="B19" s="72" t="str">
        <f t="shared" si="4"/>
        <v>Stockton - 4 - Wood</v>
      </c>
      <c r="C19" s="115">
        <v>4</v>
      </c>
      <c r="D19" s="114" t="s">
        <v>117</v>
      </c>
      <c r="E19" s="72" t="s">
        <v>201</v>
      </c>
      <c r="F19" s="89" t="s">
        <v>17</v>
      </c>
      <c r="G19" s="90" t="s">
        <v>14</v>
      </c>
      <c r="H19" s="90" t="s">
        <v>12</v>
      </c>
      <c r="I19" s="96">
        <v>4</v>
      </c>
      <c r="J19" s="97" t="s">
        <v>99</v>
      </c>
      <c r="K19" s="96">
        <v>4</v>
      </c>
      <c r="L19" s="97" t="s">
        <v>99</v>
      </c>
      <c r="M19" s="90" t="s">
        <v>99</v>
      </c>
      <c r="N19" s="90" t="s">
        <v>99</v>
      </c>
      <c r="O19" s="92">
        <v>0.77</v>
      </c>
      <c r="P19" s="93">
        <f t="shared" si="1"/>
        <v>77</v>
      </c>
      <c r="Q19" s="94">
        <f t="shared" si="2"/>
        <v>1.45</v>
      </c>
      <c r="R19" s="93">
        <f t="shared" si="3"/>
        <v>102</v>
      </c>
      <c r="S19" s="93" t="str">
        <f>VLOOKUP(R19,'EEC TABLE'!$A$4:$B$154,2,TRUE)</f>
        <v>A</v>
      </c>
      <c r="T19" s="93" t="s">
        <v>12</v>
      </c>
      <c r="U19" s="93"/>
      <c r="V19" s="97" t="s">
        <v>99</v>
      </c>
      <c r="W19" s="95">
        <v>2.7000000000000001E-3</v>
      </c>
      <c r="X19" s="97" t="s">
        <v>99</v>
      </c>
      <c r="Y19" s="72" t="s">
        <v>116</v>
      </c>
      <c r="Z19" s="72" t="s">
        <v>102</v>
      </c>
      <c r="AA19" s="115">
        <v>300</v>
      </c>
      <c r="AB19" s="115">
        <v>300</v>
      </c>
      <c r="AC19" s="115">
        <v>263</v>
      </c>
      <c r="AD19" s="114" t="s">
        <v>115</v>
      </c>
      <c r="AE19" s="115" t="s">
        <v>125</v>
      </c>
      <c r="AF19" s="115" t="s">
        <v>389</v>
      </c>
      <c r="AG19" s="115"/>
      <c r="AH19" s="115" t="s">
        <v>387</v>
      </c>
      <c r="AI19" s="115" t="s">
        <v>388</v>
      </c>
      <c r="AJ19" s="135" t="s">
        <v>462</v>
      </c>
    </row>
    <row r="20" spans="2:36" s="28" customFormat="1" ht="15.75" customHeight="1">
      <c r="B20" s="72" t="str">
        <f t="shared" si="4"/>
        <v>Stockton - 5 - Wood</v>
      </c>
      <c r="C20" s="115">
        <v>5</v>
      </c>
      <c r="D20" s="114" t="s">
        <v>117</v>
      </c>
      <c r="E20" s="72" t="s">
        <v>202</v>
      </c>
      <c r="F20" s="89" t="s">
        <v>50</v>
      </c>
      <c r="G20" s="90" t="s">
        <v>14</v>
      </c>
      <c r="H20" s="90" t="s">
        <v>12</v>
      </c>
      <c r="I20" s="96">
        <v>5</v>
      </c>
      <c r="J20" s="97" t="s">
        <v>99</v>
      </c>
      <c r="K20" s="96">
        <v>5</v>
      </c>
      <c r="L20" s="97" t="s">
        <v>99</v>
      </c>
      <c r="M20" s="90" t="s">
        <v>99</v>
      </c>
      <c r="N20" s="90" t="s">
        <v>99</v>
      </c>
      <c r="O20" s="92">
        <v>0.8</v>
      </c>
      <c r="P20" s="93">
        <f t="shared" si="1"/>
        <v>80</v>
      </c>
      <c r="Q20" s="94">
        <f t="shared" si="2"/>
        <v>1.45</v>
      </c>
      <c r="R20" s="93">
        <f t="shared" si="3"/>
        <v>106</v>
      </c>
      <c r="S20" s="93" t="str">
        <f>VLOOKUP(R20,'EEC TABLE'!$A$4:$B$154,2,TRUE)</f>
        <v>A</v>
      </c>
      <c r="T20" s="93" t="s">
        <v>12</v>
      </c>
      <c r="U20" s="93"/>
      <c r="V20" s="97" t="s">
        <v>99</v>
      </c>
      <c r="W20" s="95">
        <v>2.2000000000000001E-3</v>
      </c>
      <c r="X20" s="97" t="s">
        <v>99</v>
      </c>
      <c r="Y20" s="72" t="s">
        <v>116</v>
      </c>
      <c r="Z20" s="72" t="s">
        <v>102</v>
      </c>
      <c r="AA20" s="115">
        <v>350</v>
      </c>
      <c r="AB20" s="115">
        <v>350</v>
      </c>
      <c r="AC20" s="115">
        <v>263</v>
      </c>
      <c r="AD20" s="114" t="s">
        <v>115</v>
      </c>
      <c r="AE20" s="115" t="s">
        <v>126</v>
      </c>
      <c r="AF20" s="115" t="s">
        <v>389</v>
      </c>
      <c r="AG20" s="115"/>
      <c r="AH20" s="115" t="s">
        <v>387</v>
      </c>
      <c r="AI20" s="115" t="s">
        <v>388</v>
      </c>
      <c r="AJ20" s="135" t="s">
        <v>462</v>
      </c>
    </row>
    <row r="21" spans="2:36" s="28" customFormat="1" ht="15.75" customHeight="1">
      <c r="B21" s="72" t="str">
        <f t="shared" si="4"/>
        <v>Stockton - 5 - MF</v>
      </c>
      <c r="C21" s="115">
        <v>5</v>
      </c>
      <c r="D21" s="114" t="s">
        <v>117</v>
      </c>
      <c r="E21" s="72" t="s">
        <v>203</v>
      </c>
      <c r="F21" s="89" t="s">
        <v>50</v>
      </c>
      <c r="G21" s="90" t="s">
        <v>14</v>
      </c>
      <c r="H21" s="90" t="s">
        <v>578</v>
      </c>
      <c r="I21" s="96">
        <v>5</v>
      </c>
      <c r="J21" s="96">
        <v>5</v>
      </c>
      <c r="K21" s="96">
        <v>5</v>
      </c>
      <c r="L21" s="96">
        <v>5</v>
      </c>
      <c r="M21" s="90" t="s">
        <v>99</v>
      </c>
      <c r="N21" s="90" t="s">
        <v>99</v>
      </c>
      <c r="O21" s="92">
        <v>0.8</v>
      </c>
      <c r="P21" s="93">
        <f t="shared" si="1"/>
        <v>80</v>
      </c>
      <c r="Q21" s="94">
        <f t="shared" si="2"/>
        <v>1.45</v>
      </c>
      <c r="R21" s="93">
        <f t="shared" si="3"/>
        <v>106</v>
      </c>
      <c r="S21" s="93" t="str">
        <f>VLOOKUP(R21,'EEC TABLE'!$A$4:$B$154,2,TRUE)</f>
        <v>A</v>
      </c>
      <c r="T21" s="93" t="s">
        <v>12</v>
      </c>
      <c r="U21" s="120" t="s">
        <v>338</v>
      </c>
      <c r="V21" s="92">
        <v>0.85</v>
      </c>
      <c r="W21" s="95">
        <v>2.2000000000000001E-3</v>
      </c>
      <c r="X21" s="95">
        <v>2.8999999999999998E-3</v>
      </c>
      <c r="Y21" s="72" t="s">
        <v>116</v>
      </c>
      <c r="Z21" s="72" t="s">
        <v>102</v>
      </c>
      <c r="AA21" s="115">
        <v>350</v>
      </c>
      <c r="AB21" s="115">
        <v>350</v>
      </c>
      <c r="AC21" s="115">
        <v>263</v>
      </c>
      <c r="AD21" s="114" t="s">
        <v>115</v>
      </c>
      <c r="AE21" s="115" t="s">
        <v>126</v>
      </c>
      <c r="AF21" s="115" t="s">
        <v>389</v>
      </c>
      <c r="AG21" s="115"/>
      <c r="AH21" s="115" t="s">
        <v>387</v>
      </c>
      <c r="AI21" s="115" t="s">
        <v>388</v>
      </c>
      <c r="AJ21" s="135" t="s">
        <v>462</v>
      </c>
    </row>
    <row r="22" spans="2:36" s="28" customFormat="1" ht="15.75" customHeight="1">
      <c r="B22" s="72" t="str">
        <f t="shared" si="4"/>
        <v>Stockton - 5 Wide - Wood</v>
      </c>
      <c r="C22" s="115" t="s">
        <v>457</v>
      </c>
      <c r="D22" s="114" t="s">
        <v>117</v>
      </c>
      <c r="E22" s="72" t="s">
        <v>441</v>
      </c>
      <c r="F22" s="89" t="s">
        <v>440</v>
      </c>
      <c r="G22" s="90" t="s">
        <v>14</v>
      </c>
      <c r="H22" s="90" t="s">
        <v>12</v>
      </c>
      <c r="I22" s="96">
        <v>5</v>
      </c>
      <c r="J22" s="97" t="s">
        <v>99</v>
      </c>
      <c r="K22" s="96">
        <v>5</v>
      </c>
      <c r="L22" s="97" t="s">
        <v>99</v>
      </c>
      <c r="M22" s="90" t="s">
        <v>99</v>
      </c>
      <c r="N22" s="90" t="s">
        <v>99</v>
      </c>
      <c r="O22" s="92">
        <v>0.79</v>
      </c>
      <c r="P22" s="93">
        <f t="shared" si="1"/>
        <v>79</v>
      </c>
      <c r="Q22" s="94">
        <f t="shared" si="2"/>
        <v>1.45</v>
      </c>
      <c r="R22" s="93">
        <f t="shared" si="3"/>
        <v>105</v>
      </c>
      <c r="S22" s="93" t="str">
        <f>VLOOKUP(R22,'EEC TABLE'!$A$4:$B$154,2,TRUE)</f>
        <v>A</v>
      </c>
      <c r="T22" s="93" t="s">
        <v>12</v>
      </c>
      <c r="U22" s="93"/>
      <c r="V22" s="92" t="s">
        <v>99</v>
      </c>
      <c r="W22" s="95">
        <v>1.6999999999999999E-3</v>
      </c>
      <c r="X22" s="95" t="s">
        <v>99</v>
      </c>
      <c r="Y22" s="72" t="s">
        <v>116</v>
      </c>
      <c r="Z22" s="72" t="s">
        <v>102</v>
      </c>
      <c r="AA22" s="115">
        <v>500</v>
      </c>
      <c r="AB22" s="115">
        <v>950</v>
      </c>
      <c r="AC22" s="115">
        <v>236</v>
      </c>
      <c r="AD22" s="114" t="s">
        <v>288</v>
      </c>
      <c r="AE22" s="115">
        <v>60833</v>
      </c>
      <c r="AF22" s="115" t="s">
        <v>389</v>
      </c>
      <c r="AG22" s="115"/>
      <c r="AH22" s="115" t="s">
        <v>387</v>
      </c>
      <c r="AI22" s="115" t="s">
        <v>388</v>
      </c>
      <c r="AJ22" s="135" t="s">
        <v>462</v>
      </c>
    </row>
    <row r="23" spans="2:36" s="28" customFormat="1" ht="15.75" customHeight="1">
      <c r="B23" s="72" t="str">
        <f t="shared" si="4"/>
        <v>Stockton - 5 Wide - MF</v>
      </c>
      <c r="C23" s="115" t="s">
        <v>457</v>
      </c>
      <c r="D23" s="114" t="s">
        <v>117</v>
      </c>
      <c r="E23" s="72" t="s">
        <v>442</v>
      </c>
      <c r="F23" s="89" t="s">
        <v>440</v>
      </c>
      <c r="G23" s="90" t="s">
        <v>14</v>
      </c>
      <c r="H23" s="90" t="s">
        <v>578</v>
      </c>
      <c r="I23" s="96">
        <v>5</v>
      </c>
      <c r="J23" s="96">
        <v>5</v>
      </c>
      <c r="K23" s="96">
        <v>5</v>
      </c>
      <c r="L23" s="96">
        <v>5</v>
      </c>
      <c r="M23" s="90" t="s">
        <v>99</v>
      </c>
      <c r="N23" s="90" t="s">
        <v>99</v>
      </c>
      <c r="O23" s="92">
        <v>0.79</v>
      </c>
      <c r="P23" s="93">
        <f t="shared" si="1"/>
        <v>79</v>
      </c>
      <c r="Q23" s="94">
        <f t="shared" si="2"/>
        <v>1.45</v>
      </c>
      <c r="R23" s="93">
        <f t="shared" si="3"/>
        <v>105</v>
      </c>
      <c r="S23" s="93" t="str">
        <f>VLOOKUP(R23,'EEC TABLE'!$A$4:$B$154,2,TRUE)</f>
        <v>A</v>
      </c>
      <c r="T23" s="93" t="s">
        <v>12</v>
      </c>
      <c r="U23" s="120" t="s">
        <v>338</v>
      </c>
      <c r="V23" s="92">
        <v>0.81</v>
      </c>
      <c r="W23" s="95">
        <v>1.9E-3</v>
      </c>
      <c r="X23" s="95">
        <v>8.0000000000000004E-4</v>
      </c>
      <c r="Y23" s="72" t="s">
        <v>116</v>
      </c>
      <c r="Z23" s="72" t="s">
        <v>102</v>
      </c>
      <c r="AA23" s="115">
        <v>350</v>
      </c>
      <c r="AB23" s="115">
        <v>950</v>
      </c>
      <c r="AC23" s="115">
        <v>267</v>
      </c>
      <c r="AD23" s="114" t="s">
        <v>288</v>
      </c>
      <c r="AE23" s="115">
        <v>60909</v>
      </c>
      <c r="AF23" s="115" t="s">
        <v>389</v>
      </c>
      <c r="AG23" s="115"/>
      <c r="AH23" s="115" t="s">
        <v>387</v>
      </c>
      <c r="AI23" s="115" t="s">
        <v>388</v>
      </c>
      <c r="AJ23" s="135" t="s">
        <v>462</v>
      </c>
    </row>
    <row r="24" spans="2:36" s="28" customFormat="1" ht="15.75" customHeight="1">
      <c r="B24" s="72" t="str">
        <f t="shared" si="4"/>
        <v>Stockton - 6 - Wood</v>
      </c>
      <c r="C24" s="115">
        <v>6</v>
      </c>
      <c r="D24" s="114" t="s">
        <v>117</v>
      </c>
      <c r="E24" s="72" t="s">
        <v>204</v>
      </c>
      <c r="F24" s="89" t="s">
        <v>16</v>
      </c>
      <c r="G24" s="90" t="s">
        <v>14</v>
      </c>
      <c r="H24" s="90" t="s">
        <v>12</v>
      </c>
      <c r="I24" s="96">
        <v>6</v>
      </c>
      <c r="J24" s="97" t="s">
        <v>99</v>
      </c>
      <c r="K24" s="96">
        <v>6</v>
      </c>
      <c r="L24" s="97" t="s">
        <v>99</v>
      </c>
      <c r="M24" s="90" t="s">
        <v>99</v>
      </c>
      <c r="N24" s="90" t="s">
        <v>99</v>
      </c>
      <c r="O24" s="92">
        <v>0.79</v>
      </c>
      <c r="P24" s="93">
        <f t="shared" si="1"/>
        <v>79</v>
      </c>
      <c r="Q24" s="94">
        <f t="shared" si="2"/>
        <v>1.45</v>
      </c>
      <c r="R24" s="93">
        <f t="shared" si="3"/>
        <v>105</v>
      </c>
      <c r="S24" s="93" t="str">
        <f>VLOOKUP(R24,'EEC TABLE'!$A$4:$B$154,2,TRUE)</f>
        <v>A</v>
      </c>
      <c r="T24" s="93" t="s">
        <v>12</v>
      </c>
      <c r="U24" s="93"/>
      <c r="V24" s="97" t="s">
        <v>99</v>
      </c>
      <c r="W24" s="95">
        <v>2E-3</v>
      </c>
      <c r="X24" s="97" t="s">
        <v>99</v>
      </c>
      <c r="Y24" s="72" t="s">
        <v>116</v>
      </c>
      <c r="Z24" s="72" t="s">
        <v>102</v>
      </c>
      <c r="AA24" s="115">
        <v>350</v>
      </c>
      <c r="AB24" s="115">
        <v>350</v>
      </c>
      <c r="AC24" s="115">
        <v>273</v>
      </c>
      <c r="AD24" s="114" t="s">
        <v>115</v>
      </c>
      <c r="AE24" s="115" t="s">
        <v>127</v>
      </c>
      <c r="AF24" s="115" t="s">
        <v>389</v>
      </c>
      <c r="AG24" s="115"/>
      <c r="AH24" s="115" t="s">
        <v>387</v>
      </c>
      <c r="AI24" s="115" t="s">
        <v>388</v>
      </c>
      <c r="AJ24" s="135" t="s">
        <v>462</v>
      </c>
    </row>
    <row r="25" spans="2:36" s="28" customFormat="1" ht="15.75" customHeight="1">
      <c r="B25" s="72" t="str">
        <f t="shared" si="4"/>
        <v>Stockton - 6 - MF</v>
      </c>
      <c r="C25" s="115">
        <v>6</v>
      </c>
      <c r="D25" s="114" t="s">
        <v>117</v>
      </c>
      <c r="E25" s="72" t="s">
        <v>205</v>
      </c>
      <c r="F25" s="89" t="s">
        <v>16</v>
      </c>
      <c r="G25" s="90" t="s">
        <v>14</v>
      </c>
      <c r="H25" s="90" t="s">
        <v>578</v>
      </c>
      <c r="I25" s="96">
        <v>6</v>
      </c>
      <c r="J25" s="96">
        <v>6</v>
      </c>
      <c r="K25" s="96">
        <v>6</v>
      </c>
      <c r="L25" s="96">
        <v>6</v>
      </c>
      <c r="M25" s="90" t="s">
        <v>99</v>
      </c>
      <c r="N25" s="90" t="s">
        <v>99</v>
      </c>
      <c r="O25" s="92">
        <v>0.79</v>
      </c>
      <c r="P25" s="93">
        <f t="shared" si="1"/>
        <v>79</v>
      </c>
      <c r="Q25" s="94">
        <f t="shared" si="2"/>
        <v>1.45</v>
      </c>
      <c r="R25" s="93">
        <f t="shared" si="3"/>
        <v>105</v>
      </c>
      <c r="S25" s="93" t="str">
        <f>VLOOKUP(R25,'EEC TABLE'!$A$4:$B$154,2,TRUE)</f>
        <v>A</v>
      </c>
      <c r="T25" s="93" t="s">
        <v>12</v>
      </c>
      <c r="U25" s="120" t="s">
        <v>338</v>
      </c>
      <c r="V25" s="92">
        <v>0.8</v>
      </c>
      <c r="W25" s="95">
        <v>2E-3</v>
      </c>
      <c r="X25" s="95">
        <v>4.7999999999999996E-3</v>
      </c>
      <c r="Y25" s="72" t="s">
        <v>116</v>
      </c>
      <c r="Z25" s="72" t="s">
        <v>102</v>
      </c>
      <c r="AA25" s="115">
        <v>350</v>
      </c>
      <c r="AB25" s="115">
        <v>350</v>
      </c>
      <c r="AC25" s="115">
        <v>273</v>
      </c>
      <c r="AD25" s="114" t="s">
        <v>115</v>
      </c>
      <c r="AE25" s="115" t="s">
        <v>127</v>
      </c>
      <c r="AF25" s="115" t="s">
        <v>389</v>
      </c>
      <c r="AG25" s="115"/>
      <c r="AH25" s="115" t="s">
        <v>387</v>
      </c>
      <c r="AI25" s="115" t="s">
        <v>388</v>
      </c>
      <c r="AJ25" s="135" t="s">
        <v>462</v>
      </c>
    </row>
    <row r="26" spans="2:36" s="28" customFormat="1" ht="15.75" customHeight="1">
      <c r="B26" s="72" t="str">
        <f t="shared" si="4"/>
        <v>Stockton - 7 - Wood</v>
      </c>
      <c r="C26" s="115">
        <v>7</v>
      </c>
      <c r="D26" s="114" t="s">
        <v>117</v>
      </c>
      <c r="E26" s="72" t="s">
        <v>206</v>
      </c>
      <c r="F26" s="89" t="s">
        <v>15</v>
      </c>
      <c r="G26" s="90" t="s">
        <v>14</v>
      </c>
      <c r="H26" s="90" t="s">
        <v>12</v>
      </c>
      <c r="I26" s="96">
        <v>7</v>
      </c>
      <c r="J26" s="97" t="s">
        <v>99</v>
      </c>
      <c r="K26" s="96">
        <v>7</v>
      </c>
      <c r="L26" s="97" t="s">
        <v>99</v>
      </c>
      <c r="M26" s="90" t="s">
        <v>99</v>
      </c>
      <c r="N26" s="90" t="s">
        <v>99</v>
      </c>
      <c r="O26" s="92">
        <v>0.77</v>
      </c>
      <c r="P26" s="93">
        <f t="shared" si="1"/>
        <v>77</v>
      </c>
      <c r="Q26" s="94">
        <f t="shared" si="2"/>
        <v>1.45</v>
      </c>
      <c r="R26" s="93">
        <f t="shared" si="3"/>
        <v>102</v>
      </c>
      <c r="S26" s="93" t="str">
        <f>VLOOKUP(R26,'EEC TABLE'!$A$4:$B$154,2,TRUE)</f>
        <v>A</v>
      </c>
      <c r="T26" s="93" t="s">
        <v>12</v>
      </c>
      <c r="U26" s="93"/>
      <c r="V26" s="97" t="s">
        <v>99</v>
      </c>
      <c r="W26" s="95">
        <v>2E-3</v>
      </c>
      <c r="X26" s="97" t="s">
        <v>99</v>
      </c>
      <c r="Y26" s="72" t="s">
        <v>116</v>
      </c>
      <c r="Z26" s="72" t="s">
        <v>102</v>
      </c>
      <c r="AA26" s="115">
        <v>350</v>
      </c>
      <c r="AB26" s="115">
        <v>350</v>
      </c>
      <c r="AC26" s="115">
        <v>446</v>
      </c>
      <c r="AD26" s="114" t="s">
        <v>115</v>
      </c>
      <c r="AE26" s="115" t="s">
        <v>128</v>
      </c>
      <c r="AF26" s="115" t="s">
        <v>389</v>
      </c>
      <c r="AG26" s="115"/>
      <c r="AH26" s="115" t="s">
        <v>387</v>
      </c>
      <c r="AI26" s="115" t="s">
        <v>388</v>
      </c>
      <c r="AJ26" s="135" t="s">
        <v>462</v>
      </c>
    </row>
    <row r="27" spans="2:36" s="28" customFormat="1" ht="15.75" customHeight="1">
      <c r="B27" s="72" t="str">
        <f t="shared" si="4"/>
        <v>Stockton - 7 - MF</v>
      </c>
      <c r="C27" s="115">
        <v>7</v>
      </c>
      <c r="D27" s="114" t="s">
        <v>117</v>
      </c>
      <c r="E27" s="72" t="s">
        <v>207</v>
      </c>
      <c r="F27" s="89" t="s">
        <v>15</v>
      </c>
      <c r="G27" s="90" t="s">
        <v>14</v>
      </c>
      <c r="H27" s="90" t="s">
        <v>578</v>
      </c>
      <c r="I27" s="96">
        <v>7</v>
      </c>
      <c r="J27" s="96">
        <v>7</v>
      </c>
      <c r="K27" s="96">
        <v>7</v>
      </c>
      <c r="L27" s="96">
        <v>7</v>
      </c>
      <c r="M27" s="90" t="s">
        <v>99</v>
      </c>
      <c r="N27" s="90" t="s">
        <v>99</v>
      </c>
      <c r="O27" s="92">
        <v>0.77</v>
      </c>
      <c r="P27" s="93">
        <f t="shared" si="1"/>
        <v>77</v>
      </c>
      <c r="Q27" s="94">
        <f t="shared" si="2"/>
        <v>1.45</v>
      </c>
      <c r="R27" s="93">
        <f t="shared" si="3"/>
        <v>102</v>
      </c>
      <c r="S27" s="93" t="str">
        <f>VLOOKUP(R27,'EEC TABLE'!$A$4:$B$154,2,TRUE)</f>
        <v>A</v>
      </c>
      <c r="T27" s="93" t="s">
        <v>12</v>
      </c>
      <c r="U27" s="120" t="s">
        <v>338</v>
      </c>
      <c r="V27" s="92">
        <v>0.8</v>
      </c>
      <c r="W27" s="95">
        <v>2E-3</v>
      </c>
      <c r="X27" s="95">
        <v>4.7000000000000002E-3</v>
      </c>
      <c r="Y27" s="72" t="s">
        <v>116</v>
      </c>
      <c r="Z27" s="72" t="s">
        <v>102</v>
      </c>
      <c r="AA27" s="115">
        <v>350</v>
      </c>
      <c r="AB27" s="115">
        <v>350</v>
      </c>
      <c r="AC27" s="115">
        <v>446</v>
      </c>
      <c r="AD27" s="114" t="s">
        <v>115</v>
      </c>
      <c r="AE27" s="115" t="s">
        <v>128</v>
      </c>
      <c r="AF27" s="115" t="s">
        <v>389</v>
      </c>
      <c r="AG27" s="115"/>
      <c r="AH27" s="115" t="s">
        <v>387</v>
      </c>
      <c r="AI27" s="115" t="s">
        <v>388</v>
      </c>
      <c r="AJ27" s="135" t="s">
        <v>462</v>
      </c>
    </row>
    <row r="28" spans="2:36" s="28" customFormat="1" ht="15.75" customHeight="1">
      <c r="B28" s="72" t="str">
        <f t="shared" si="4"/>
        <v>Stockton - 7 Inset - MF</v>
      </c>
      <c r="C28" s="115" t="s">
        <v>458</v>
      </c>
      <c r="D28" s="114" t="s">
        <v>117</v>
      </c>
      <c r="E28" s="72" t="s">
        <v>208</v>
      </c>
      <c r="F28" s="89" t="s">
        <v>52</v>
      </c>
      <c r="G28" s="90" t="s">
        <v>19</v>
      </c>
      <c r="H28" s="90" t="s">
        <v>578</v>
      </c>
      <c r="I28" s="96">
        <v>7</v>
      </c>
      <c r="J28" s="96">
        <v>7</v>
      </c>
      <c r="K28" s="96">
        <v>7</v>
      </c>
      <c r="L28" s="96">
        <v>7</v>
      </c>
      <c r="M28" s="90" t="s">
        <v>99</v>
      </c>
      <c r="N28" s="90" t="s">
        <v>99</v>
      </c>
      <c r="O28" s="92">
        <v>0.78</v>
      </c>
      <c r="P28" s="93">
        <f t="shared" si="1"/>
        <v>78</v>
      </c>
      <c r="Q28" s="94">
        <f t="shared" si="2"/>
        <v>1.45</v>
      </c>
      <c r="R28" s="93">
        <f t="shared" si="3"/>
        <v>103</v>
      </c>
      <c r="S28" s="93" t="str">
        <f>VLOOKUP(R28,'EEC TABLE'!$A$4:$B$154,2,TRUE)</f>
        <v>A</v>
      </c>
      <c r="T28" s="93" t="s">
        <v>12</v>
      </c>
      <c r="U28" s="120" t="s">
        <v>338</v>
      </c>
      <c r="V28" s="92">
        <v>0.87</v>
      </c>
      <c r="W28" s="95">
        <v>1.6000000000000001E-3</v>
      </c>
      <c r="X28" s="95">
        <v>2.0999999999999999E-3</v>
      </c>
      <c r="Y28" s="72" t="s">
        <v>123</v>
      </c>
      <c r="Z28" s="72" t="s">
        <v>122</v>
      </c>
      <c r="AA28" s="115" t="s">
        <v>133</v>
      </c>
      <c r="AB28" s="115" t="s">
        <v>133</v>
      </c>
      <c r="AC28" s="115">
        <v>205</v>
      </c>
      <c r="AD28" s="114" t="s">
        <v>134</v>
      </c>
      <c r="AE28" s="115" t="s">
        <v>135</v>
      </c>
      <c r="AF28" s="115" t="s">
        <v>389</v>
      </c>
      <c r="AG28" s="115"/>
      <c r="AH28" s="115" t="s">
        <v>387</v>
      </c>
      <c r="AI28" s="115" t="s">
        <v>388</v>
      </c>
      <c r="AJ28" s="135" t="s">
        <v>462</v>
      </c>
    </row>
    <row r="29" spans="2:36" s="28" customFormat="1" ht="15.75" customHeight="1">
      <c r="B29" s="72" t="str">
        <f t="shared" si="4"/>
        <v>Stockton - 8 - MF</v>
      </c>
      <c r="C29" s="115">
        <v>8</v>
      </c>
      <c r="D29" s="114" t="s">
        <v>117</v>
      </c>
      <c r="E29" s="72" t="s">
        <v>209</v>
      </c>
      <c r="F29" s="89" t="s">
        <v>198</v>
      </c>
      <c r="G29" s="90" t="s">
        <v>14</v>
      </c>
      <c r="H29" s="90" t="s">
        <v>578</v>
      </c>
      <c r="I29" s="96">
        <v>8</v>
      </c>
      <c r="J29" s="96">
        <v>8</v>
      </c>
      <c r="K29" s="96">
        <v>8</v>
      </c>
      <c r="L29" s="96">
        <v>8</v>
      </c>
      <c r="M29" s="90" t="s">
        <v>99</v>
      </c>
      <c r="N29" s="90" t="s">
        <v>99</v>
      </c>
      <c r="O29" s="92">
        <v>0.76</v>
      </c>
      <c r="P29" s="93">
        <f t="shared" si="1"/>
        <v>76</v>
      </c>
      <c r="Q29" s="94">
        <f t="shared" si="2"/>
        <v>1.45</v>
      </c>
      <c r="R29" s="93">
        <f t="shared" si="3"/>
        <v>100</v>
      </c>
      <c r="S29" s="93" t="str">
        <f>VLOOKUP(R29,'EEC TABLE'!$A$4:$B$154,2,TRUE)</f>
        <v>A</v>
      </c>
      <c r="T29" s="93" t="s">
        <v>12</v>
      </c>
      <c r="U29" s="120" t="s">
        <v>338</v>
      </c>
      <c r="V29" s="92">
        <v>0.81</v>
      </c>
      <c r="W29" s="95">
        <v>8.0000000000000004E-4</v>
      </c>
      <c r="X29" s="95">
        <v>2.5000000000000001E-3</v>
      </c>
      <c r="Y29" s="72" t="s">
        <v>116</v>
      </c>
      <c r="Z29" s="72" t="s">
        <v>102</v>
      </c>
      <c r="AA29" s="115">
        <v>350</v>
      </c>
      <c r="AB29" s="115">
        <v>350</v>
      </c>
      <c r="AC29" s="115">
        <v>355</v>
      </c>
      <c r="AD29" s="114" t="s">
        <v>115</v>
      </c>
      <c r="AE29" s="115" t="s">
        <v>130</v>
      </c>
      <c r="AF29" s="115" t="s">
        <v>389</v>
      </c>
      <c r="AG29" s="115"/>
      <c r="AH29" s="115" t="s">
        <v>387</v>
      </c>
      <c r="AI29" s="115" t="s">
        <v>388</v>
      </c>
      <c r="AJ29" s="135" t="s">
        <v>462</v>
      </c>
    </row>
    <row r="30" spans="2:36" s="28" customFormat="1" ht="15.75" customHeight="1">
      <c r="B30" s="72" t="str">
        <f t="shared" si="4"/>
        <v>Stockton - 8 Slimline - MF</v>
      </c>
      <c r="C30" s="115" t="s">
        <v>459</v>
      </c>
      <c r="D30" s="114" t="s">
        <v>117</v>
      </c>
      <c r="E30" s="72" t="s">
        <v>210</v>
      </c>
      <c r="F30" s="89" t="s">
        <v>129</v>
      </c>
      <c r="G30" s="90" t="s">
        <v>14</v>
      </c>
      <c r="H30" s="90" t="s">
        <v>578</v>
      </c>
      <c r="I30" s="96" t="s">
        <v>42</v>
      </c>
      <c r="J30" s="96" t="s">
        <v>42</v>
      </c>
      <c r="K30" s="96" t="s">
        <v>42</v>
      </c>
      <c r="L30" s="96" t="s">
        <v>42</v>
      </c>
      <c r="M30" s="90" t="s">
        <v>99</v>
      </c>
      <c r="N30" s="90" t="s">
        <v>99</v>
      </c>
      <c r="O30" s="92">
        <v>0.77</v>
      </c>
      <c r="P30" s="93">
        <f t="shared" si="1"/>
        <v>77</v>
      </c>
      <c r="Q30" s="94">
        <f t="shared" si="2"/>
        <v>1.45</v>
      </c>
      <c r="R30" s="93">
        <f t="shared" si="3"/>
        <v>102</v>
      </c>
      <c r="S30" s="93" t="str">
        <f>VLOOKUP(R30,'EEC TABLE'!$A$4:$B$154,2,TRUE)</f>
        <v>A</v>
      </c>
      <c r="T30" s="93" t="s">
        <v>12</v>
      </c>
      <c r="U30" s="120" t="s">
        <v>338</v>
      </c>
      <c r="V30" s="92">
        <v>0.77</v>
      </c>
      <c r="W30" s="95">
        <v>2E-3</v>
      </c>
      <c r="X30" s="95">
        <v>4.7000000000000002E-3</v>
      </c>
      <c r="Y30" s="72" t="s">
        <v>116</v>
      </c>
      <c r="Z30" s="72" t="s">
        <v>102</v>
      </c>
      <c r="AA30" s="115">
        <v>350</v>
      </c>
      <c r="AB30" s="115">
        <v>350</v>
      </c>
      <c r="AC30" s="115">
        <v>355</v>
      </c>
      <c r="AD30" s="114" t="s">
        <v>115</v>
      </c>
      <c r="AE30" s="115" t="s">
        <v>132</v>
      </c>
      <c r="AF30" s="115" t="s">
        <v>389</v>
      </c>
      <c r="AG30" s="115"/>
      <c r="AH30" s="115" t="s">
        <v>387</v>
      </c>
      <c r="AI30" s="115" t="s">
        <v>388</v>
      </c>
      <c r="AJ30" s="135" t="s">
        <v>462</v>
      </c>
    </row>
    <row r="31" spans="2:36" s="28" customFormat="1" ht="15.75" customHeight="1">
      <c r="B31" s="72" t="str">
        <f t="shared" si="4"/>
        <v>Stockton - 8 Inset - MF</v>
      </c>
      <c r="C31" s="115" t="s">
        <v>460</v>
      </c>
      <c r="D31" s="114" t="s">
        <v>117</v>
      </c>
      <c r="E31" s="72" t="s">
        <v>289</v>
      </c>
      <c r="F31" s="89" t="s">
        <v>290</v>
      </c>
      <c r="G31" s="90" t="s">
        <v>19</v>
      </c>
      <c r="H31" s="90" t="s">
        <v>578</v>
      </c>
      <c r="I31" s="96">
        <v>8</v>
      </c>
      <c r="J31" s="96">
        <v>8</v>
      </c>
      <c r="K31" s="96">
        <v>8</v>
      </c>
      <c r="L31" s="96">
        <v>8</v>
      </c>
      <c r="M31" s="90" t="s">
        <v>99</v>
      </c>
      <c r="N31" s="90" t="s">
        <v>99</v>
      </c>
      <c r="O31" s="92">
        <v>0.71</v>
      </c>
      <c r="P31" s="93">
        <f t="shared" si="1"/>
        <v>71</v>
      </c>
      <c r="Q31" s="94">
        <f t="shared" si="2"/>
        <v>1.45</v>
      </c>
      <c r="R31" s="93">
        <f t="shared" si="3"/>
        <v>93</v>
      </c>
      <c r="S31" s="93" t="str">
        <f>VLOOKUP(R31,'EEC TABLE'!$A$4:$B$154,2,TRUE)</f>
        <v>A</v>
      </c>
      <c r="T31" s="93" t="s">
        <v>12</v>
      </c>
      <c r="U31" s="120" t="s">
        <v>338</v>
      </c>
      <c r="V31" s="92">
        <v>0.84</v>
      </c>
      <c r="W31" s="95">
        <v>1.9E-3</v>
      </c>
      <c r="X31" s="95">
        <v>6.9999999999999999E-4</v>
      </c>
      <c r="Y31" s="72" t="s">
        <v>123</v>
      </c>
      <c r="Z31" s="72" t="s">
        <v>122</v>
      </c>
      <c r="AA31" s="115" t="s">
        <v>133</v>
      </c>
      <c r="AB31" s="115" t="s">
        <v>133</v>
      </c>
      <c r="AC31" s="115">
        <v>238</v>
      </c>
      <c r="AD31" s="114" t="s">
        <v>134</v>
      </c>
      <c r="AE31" s="115" t="s">
        <v>136</v>
      </c>
      <c r="AF31" s="115" t="s">
        <v>389</v>
      </c>
      <c r="AG31" s="115"/>
      <c r="AH31" s="115" t="s">
        <v>387</v>
      </c>
      <c r="AI31" s="115" t="s">
        <v>388</v>
      </c>
      <c r="AJ31" s="135" t="s">
        <v>462</v>
      </c>
    </row>
    <row r="32" spans="2:36" s="28" customFormat="1" ht="15.75" customHeight="1">
      <c r="B32" s="72" t="str">
        <f t="shared" si="4"/>
        <v>Stockton - 8 SD - MF</v>
      </c>
      <c r="C32" s="115" t="s">
        <v>455</v>
      </c>
      <c r="D32" s="114" t="s">
        <v>117</v>
      </c>
      <c r="E32" s="72" t="s">
        <v>211</v>
      </c>
      <c r="F32" s="89" t="s">
        <v>53</v>
      </c>
      <c r="G32" s="90" t="s">
        <v>14</v>
      </c>
      <c r="H32" s="90" t="s">
        <v>578</v>
      </c>
      <c r="I32" s="96">
        <v>9</v>
      </c>
      <c r="J32" s="96">
        <v>9</v>
      </c>
      <c r="K32" s="96">
        <v>9</v>
      </c>
      <c r="L32" s="96">
        <v>9</v>
      </c>
      <c r="M32" s="90" t="s">
        <v>99</v>
      </c>
      <c r="N32" s="90" t="s">
        <v>99</v>
      </c>
      <c r="O32" s="92">
        <v>0.69</v>
      </c>
      <c r="P32" s="93">
        <f t="shared" si="1"/>
        <v>69</v>
      </c>
      <c r="Q32" s="94">
        <f t="shared" si="2"/>
        <v>1.45</v>
      </c>
      <c r="R32" s="93">
        <f t="shared" si="3"/>
        <v>90</v>
      </c>
      <c r="S32" s="93" t="str">
        <f>VLOOKUP(R32,'EEC TABLE'!$A$4:$B$154,2,TRUE)</f>
        <v>A</v>
      </c>
      <c r="T32" s="93" t="s">
        <v>12</v>
      </c>
      <c r="U32" s="120" t="s">
        <v>338</v>
      </c>
      <c r="V32" s="92">
        <v>0.65800000000000003</v>
      </c>
      <c r="W32" s="95">
        <v>2.2000000000000001E-3</v>
      </c>
      <c r="X32" s="95">
        <v>1.6999999999999999E-3</v>
      </c>
      <c r="Y32" s="72" t="s">
        <v>116</v>
      </c>
      <c r="Z32" s="72" t="s">
        <v>102</v>
      </c>
      <c r="AA32" s="115">
        <v>500</v>
      </c>
      <c r="AB32" s="115" t="s">
        <v>133</v>
      </c>
      <c r="AC32" s="115">
        <v>366</v>
      </c>
      <c r="AD32" s="114" t="s">
        <v>134</v>
      </c>
      <c r="AE32" s="115" t="s">
        <v>140</v>
      </c>
      <c r="AF32" s="115" t="s">
        <v>389</v>
      </c>
      <c r="AG32" s="115"/>
      <c r="AH32" s="115" t="s">
        <v>387</v>
      </c>
      <c r="AI32" s="115" t="s">
        <v>388</v>
      </c>
      <c r="AJ32" s="135" t="s">
        <v>462</v>
      </c>
    </row>
    <row r="33" spans="2:36" s="28" customFormat="1" ht="15.75" customHeight="1">
      <c r="B33" s="72" t="str">
        <f t="shared" si="4"/>
        <v>Stockton - 11 - Wood</v>
      </c>
      <c r="C33" s="115">
        <v>11</v>
      </c>
      <c r="D33" s="114" t="s">
        <v>117</v>
      </c>
      <c r="E33" s="72" t="s">
        <v>212</v>
      </c>
      <c r="F33" s="89" t="s">
        <v>199</v>
      </c>
      <c r="G33" s="90" t="s">
        <v>14</v>
      </c>
      <c r="H33" s="90" t="s">
        <v>12</v>
      </c>
      <c r="I33" s="96">
        <v>11</v>
      </c>
      <c r="J33" s="96">
        <v>11</v>
      </c>
      <c r="K33" s="96">
        <v>11</v>
      </c>
      <c r="L33" s="96">
        <v>11</v>
      </c>
      <c r="M33" s="90" t="s">
        <v>99</v>
      </c>
      <c r="N33" s="90" t="s">
        <v>99</v>
      </c>
      <c r="O33" s="92">
        <v>0.76</v>
      </c>
      <c r="P33" s="93">
        <f t="shared" si="1"/>
        <v>76</v>
      </c>
      <c r="Q33" s="94">
        <f t="shared" si="2"/>
        <v>1.45</v>
      </c>
      <c r="R33" s="93">
        <f t="shared" si="3"/>
        <v>100</v>
      </c>
      <c r="S33" s="93" t="str">
        <f>VLOOKUP(R33,'EEC TABLE'!$A$4:$B$154,2,TRUE)</f>
        <v>A</v>
      </c>
      <c r="T33" s="93" t="s">
        <v>12</v>
      </c>
      <c r="U33" s="93"/>
      <c r="V33" s="92">
        <v>0.81</v>
      </c>
      <c r="W33" s="95">
        <v>6.9999999999999999E-4</v>
      </c>
      <c r="X33" s="95">
        <v>2.3E-3</v>
      </c>
      <c r="Y33" s="72" t="s">
        <v>116</v>
      </c>
      <c r="Z33" s="72" t="s">
        <v>102</v>
      </c>
      <c r="AA33" s="115">
        <v>350</v>
      </c>
      <c r="AB33" s="115">
        <v>350</v>
      </c>
      <c r="AC33" s="115">
        <v>308</v>
      </c>
      <c r="AD33" s="114" t="s">
        <v>115</v>
      </c>
      <c r="AE33" s="115" t="s">
        <v>131</v>
      </c>
      <c r="AF33" s="115" t="s">
        <v>389</v>
      </c>
      <c r="AG33" s="115"/>
      <c r="AH33" s="115" t="s">
        <v>387</v>
      </c>
      <c r="AI33" s="115" t="s">
        <v>388</v>
      </c>
      <c r="AJ33" s="135" t="s">
        <v>462</v>
      </c>
    </row>
    <row r="34" spans="2:36" s="28" customFormat="1" ht="15.75" customHeight="1">
      <c r="B34" s="72" t="str">
        <f t="shared" si="4"/>
        <v>Stockton - 14 - Wood</v>
      </c>
      <c r="C34" s="115">
        <v>14</v>
      </c>
      <c r="D34" s="114" t="s">
        <v>117</v>
      </c>
      <c r="E34" s="72" t="s">
        <v>138</v>
      </c>
      <c r="F34" s="89" t="s">
        <v>213</v>
      </c>
      <c r="G34" s="90" t="s">
        <v>14</v>
      </c>
      <c r="H34" s="90" t="s">
        <v>12</v>
      </c>
      <c r="I34" s="96">
        <v>14</v>
      </c>
      <c r="J34" s="97" t="s">
        <v>99</v>
      </c>
      <c r="K34" s="96">
        <v>14</v>
      </c>
      <c r="L34" s="97" t="s">
        <v>99</v>
      </c>
      <c r="M34" s="90" t="s">
        <v>99</v>
      </c>
      <c r="N34" s="90" t="s">
        <v>99</v>
      </c>
      <c r="O34" s="92">
        <v>0.73</v>
      </c>
      <c r="P34" s="93">
        <f t="shared" si="1"/>
        <v>73</v>
      </c>
      <c r="Q34" s="94">
        <f t="shared" si="2"/>
        <v>1.45</v>
      </c>
      <c r="R34" s="93">
        <f t="shared" si="3"/>
        <v>96</v>
      </c>
      <c r="S34" s="93" t="str">
        <f>VLOOKUP(R34,'EEC TABLE'!$A$4:$B$154,2,TRUE)</f>
        <v>A</v>
      </c>
      <c r="T34" s="93" t="s">
        <v>12</v>
      </c>
      <c r="U34" s="93"/>
      <c r="V34" s="97" t="s">
        <v>99</v>
      </c>
      <c r="W34" s="95">
        <v>1.2999999999999999E-3</v>
      </c>
      <c r="X34" s="97" t="s">
        <v>99</v>
      </c>
      <c r="Y34" s="72" t="s">
        <v>116</v>
      </c>
      <c r="Z34" s="72" t="s">
        <v>102</v>
      </c>
      <c r="AA34" s="115">
        <v>350</v>
      </c>
      <c r="AB34" s="115">
        <v>900</v>
      </c>
      <c r="AC34" s="115">
        <v>384</v>
      </c>
      <c r="AD34" s="114" t="s">
        <v>137</v>
      </c>
      <c r="AE34" s="115">
        <v>60083</v>
      </c>
      <c r="AF34" s="115" t="s">
        <v>389</v>
      </c>
      <c r="AG34" s="115"/>
      <c r="AH34" s="115" t="s">
        <v>387</v>
      </c>
      <c r="AI34" s="115" t="s">
        <v>388</v>
      </c>
      <c r="AJ34" s="135" t="s">
        <v>462</v>
      </c>
    </row>
    <row r="35" spans="2:36" s="28" customFormat="1" ht="15.75" customHeight="1">
      <c r="B35" s="72" t="str">
        <f t="shared" si="4"/>
        <v>Stockton - 11 SD - MF</v>
      </c>
      <c r="C35" s="115" t="s">
        <v>456</v>
      </c>
      <c r="D35" s="114" t="s">
        <v>117</v>
      </c>
      <c r="E35" s="72" t="s">
        <v>214</v>
      </c>
      <c r="F35" s="89" t="s">
        <v>215</v>
      </c>
      <c r="G35" s="90" t="s">
        <v>14</v>
      </c>
      <c r="H35" s="90" t="s">
        <v>578</v>
      </c>
      <c r="I35" s="96">
        <v>11</v>
      </c>
      <c r="J35" s="96">
        <v>11</v>
      </c>
      <c r="K35" s="96">
        <v>11</v>
      </c>
      <c r="L35" s="96">
        <v>11</v>
      </c>
      <c r="M35" s="90" t="s">
        <v>99</v>
      </c>
      <c r="N35" s="90" t="s">
        <v>99</v>
      </c>
      <c r="O35" s="92">
        <v>0.61</v>
      </c>
      <c r="P35" s="93">
        <f t="shared" si="1"/>
        <v>61</v>
      </c>
      <c r="Q35" s="94">
        <f t="shared" si="2"/>
        <v>1.45</v>
      </c>
      <c r="R35" s="93">
        <f t="shared" si="3"/>
        <v>78</v>
      </c>
      <c r="S35" s="93" t="str">
        <f>VLOOKUP(R35,'EEC TABLE'!$A$4:$B$154,2,TRUE)</f>
        <v>C</v>
      </c>
      <c r="T35" s="93" t="s">
        <v>12</v>
      </c>
      <c r="U35" s="120" t="s">
        <v>338</v>
      </c>
      <c r="V35" s="92">
        <v>0.77</v>
      </c>
      <c r="W35" s="95">
        <v>1.6000000000000001E-3</v>
      </c>
      <c r="X35" s="95">
        <v>2.0999999999999999E-3</v>
      </c>
      <c r="Y35" s="72" t="s">
        <v>116</v>
      </c>
      <c r="Z35" s="72" t="s">
        <v>102</v>
      </c>
      <c r="AA35" s="115">
        <v>600</v>
      </c>
      <c r="AB35" s="115" t="s">
        <v>133</v>
      </c>
      <c r="AC35" s="115">
        <v>364</v>
      </c>
      <c r="AD35" s="114" t="s">
        <v>134</v>
      </c>
      <c r="AE35" s="115" t="s">
        <v>139</v>
      </c>
      <c r="AF35" s="115" t="s">
        <v>389</v>
      </c>
      <c r="AG35" s="115"/>
      <c r="AH35" s="115" t="s">
        <v>387</v>
      </c>
      <c r="AI35" s="115" t="s">
        <v>388</v>
      </c>
      <c r="AJ35" s="135" t="s">
        <v>462</v>
      </c>
    </row>
    <row r="36" spans="2:36" s="28" customFormat="1" ht="15.75" customHeight="1">
      <c r="B36" s="72" t="str">
        <f t="shared" si="4"/>
        <v>Stockton - Milner - MF</v>
      </c>
      <c r="C36" s="115" t="s">
        <v>461</v>
      </c>
      <c r="D36" s="114" t="s">
        <v>117</v>
      </c>
      <c r="E36" s="72" t="s">
        <v>51</v>
      </c>
      <c r="F36" s="99" t="s">
        <v>48</v>
      </c>
      <c r="G36" s="90" t="s">
        <v>19</v>
      </c>
      <c r="H36" s="90" t="s">
        <v>578</v>
      </c>
      <c r="I36" s="100">
        <v>4.5999999999999996</v>
      </c>
      <c r="J36" s="96">
        <v>5</v>
      </c>
      <c r="K36" s="100">
        <v>4.5999999999999996</v>
      </c>
      <c r="L36" s="96">
        <v>5</v>
      </c>
      <c r="M36" s="90" t="s">
        <v>99</v>
      </c>
      <c r="N36" s="90" t="s">
        <v>99</v>
      </c>
      <c r="O36" s="101">
        <v>0.66700000000000004</v>
      </c>
      <c r="P36" s="93">
        <f t="shared" si="1"/>
        <v>66.7</v>
      </c>
      <c r="Q36" s="94">
        <f t="shared" si="2"/>
        <v>1.45</v>
      </c>
      <c r="R36" s="93">
        <f t="shared" si="3"/>
        <v>87</v>
      </c>
      <c r="S36" s="93" t="str">
        <f>VLOOKUP(R36,'EEC TABLE'!$A$4:$B$154,2,TRUE)</f>
        <v>B</v>
      </c>
      <c r="T36" s="93" t="s">
        <v>12</v>
      </c>
      <c r="U36" s="120" t="s">
        <v>338</v>
      </c>
      <c r="V36" s="101">
        <v>0.73499999999999999</v>
      </c>
      <c r="W36" s="95">
        <v>2.3999999999999998E-3</v>
      </c>
      <c r="X36" s="95">
        <v>5.9999999999999995E-4</v>
      </c>
      <c r="Y36" s="72" t="s">
        <v>123</v>
      </c>
      <c r="Z36" s="72" t="s">
        <v>122</v>
      </c>
      <c r="AA36" s="115" t="s">
        <v>133</v>
      </c>
      <c r="AB36" s="115" t="s">
        <v>133</v>
      </c>
      <c r="AC36" s="115">
        <v>338</v>
      </c>
      <c r="AD36" s="114" t="s">
        <v>137</v>
      </c>
      <c r="AE36" s="115">
        <v>6548</v>
      </c>
      <c r="AF36" s="115" t="s">
        <v>389</v>
      </c>
      <c r="AG36" s="115"/>
      <c r="AH36" s="115" t="s">
        <v>387</v>
      </c>
      <c r="AI36" s="115" t="s">
        <v>388</v>
      </c>
      <c r="AJ36" s="135" t="s">
        <v>462</v>
      </c>
    </row>
    <row r="37" spans="2:36" s="28" customFormat="1" ht="15.75" customHeight="1">
      <c r="B37" s="72" t="str">
        <f t="shared" si="4"/>
        <v>Stockton - 8 HO Boiler - MF</v>
      </c>
      <c r="C37" s="115" t="s">
        <v>463</v>
      </c>
      <c r="D37" s="114" t="s">
        <v>117</v>
      </c>
      <c r="E37" s="72" t="s">
        <v>230</v>
      </c>
      <c r="F37" s="89" t="s">
        <v>218</v>
      </c>
      <c r="G37" s="90" t="s">
        <v>14</v>
      </c>
      <c r="H37" s="90" t="s">
        <v>578</v>
      </c>
      <c r="I37" s="102">
        <v>13</v>
      </c>
      <c r="J37" s="96">
        <v>14</v>
      </c>
      <c r="K37" s="96">
        <v>6</v>
      </c>
      <c r="L37" s="96">
        <v>6</v>
      </c>
      <c r="M37" s="96">
        <v>7</v>
      </c>
      <c r="N37" s="96">
        <v>8</v>
      </c>
      <c r="O37" s="101">
        <v>0.7</v>
      </c>
      <c r="P37" s="93">
        <f t="shared" si="1"/>
        <v>70</v>
      </c>
      <c r="Q37" s="94">
        <f t="shared" si="2"/>
        <v>1.45</v>
      </c>
      <c r="R37" s="93">
        <f t="shared" si="3"/>
        <v>92</v>
      </c>
      <c r="S37" s="93" t="str">
        <f>VLOOKUP(R37,'EEC TABLE'!$A$4:$B$154,2,TRUE)</f>
        <v>A</v>
      </c>
      <c r="T37" s="93" t="s">
        <v>12</v>
      </c>
      <c r="U37" s="120" t="s">
        <v>338</v>
      </c>
      <c r="V37" s="101">
        <v>0.72</v>
      </c>
      <c r="W37" s="95">
        <v>2.8999999999999998E-3</v>
      </c>
      <c r="X37" s="95">
        <v>3.8999999999999998E-3</v>
      </c>
      <c r="Y37" s="72" t="s">
        <v>116</v>
      </c>
      <c r="Z37" s="72" t="s">
        <v>216</v>
      </c>
      <c r="AA37" s="115">
        <v>150</v>
      </c>
      <c r="AB37" s="115">
        <v>250</v>
      </c>
      <c r="AC37" s="115">
        <v>377</v>
      </c>
      <c r="AD37" s="114" t="s">
        <v>137</v>
      </c>
      <c r="AE37" s="115">
        <v>6903</v>
      </c>
      <c r="AF37" s="115" t="s">
        <v>389</v>
      </c>
      <c r="AG37" s="115"/>
      <c r="AH37" s="115" t="s">
        <v>387</v>
      </c>
      <c r="AI37" s="115" t="s">
        <v>388</v>
      </c>
      <c r="AJ37" s="135" t="s">
        <v>462</v>
      </c>
    </row>
    <row r="38" spans="2:36" s="28" customFormat="1" ht="15.75" customHeight="1">
      <c r="B38" s="72" t="str">
        <f t="shared" si="4"/>
        <v>Stockton - 8 HO Boiler - Wood</v>
      </c>
      <c r="C38" s="115" t="s">
        <v>463</v>
      </c>
      <c r="D38" s="114" t="s">
        <v>117</v>
      </c>
      <c r="E38" s="72" t="s">
        <v>234</v>
      </c>
      <c r="F38" s="89" t="s">
        <v>218</v>
      </c>
      <c r="G38" s="90" t="s">
        <v>14</v>
      </c>
      <c r="H38" s="90" t="s">
        <v>12</v>
      </c>
      <c r="I38" s="102">
        <v>13</v>
      </c>
      <c r="J38" s="97" t="s">
        <v>99</v>
      </c>
      <c r="K38" s="96">
        <v>6</v>
      </c>
      <c r="L38" s="97" t="s">
        <v>99</v>
      </c>
      <c r="M38" s="96">
        <v>7</v>
      </c>
      <c r="N38" s="97" t="s">
        <v>99</v>
      </c>
      <c r="O38" s="101">
        <v>0.7</v>
      </c>
      <c r="P38" s="93">
        <f t="shared" si="1"/>
        <v>70</v>
      </c>
      <c r="Q38" s="94">
        <f t="shared" si="2"/>
        <v>1.45</v>
      </c>
      <c r="R38" s="93">
        <f t="shared" si="3"/>
        <v>92</v>
      </c>
      <c r="S38" s="93" t="str">
        <f>VLOOKUP(R38,'EEC TABLE'!$A$4:$B$154,2,TRUE)</f>
        <v>A</v>
      </c>
      <c r="T38" s="93" t="s">
        <v>12</v>
      </c>
      <c r="U38" s="93"/>
      <c r="V38" s="97" t="s">
        <v>99</v>
      </c>
      <c r="W38" s="95">
        <v>2.8999999999999998E-3</v>
      </c>
      <c r="X38" s="97" t="s">
        <v>99</v>
      </c>
      <c r="Y38" s="72" t="s">
        <v>116</v>
      </c>
      <c r="Z38" s="72" t="s">
        <v>216</v>
      </c>
      <c r="AA38" s="115">
        <v>150</v>
      </c>
      <c r="AB38" s="115">
        <v>250</v>
      </c>
      <c r="AC38" s="115">
        <v>377</v>
      </c>
      <c r="AD38" s="114" t="s">
        <v>137</v>
      </c>
      <c r="AE38" s="115">
        <v>6903</v>
      </c>
      <c r="AF38" s="115" t="s">
        <v>389</v>
      </c>
      <c r="AG38" s="115"/>
      <c r="AH38" s="115" t="s">
        <v>387</v>
      </c>
      <c r="AI38" s="115" t="s">
        <v>388</v>
      </c>
      <c r="AJ38" s="135" t="s">
        <v>462</v>
      </c>
    </row>
    <row r="39" spans="2:36" s="28" customFormat="1" ht="15.75" customHeight="1">
      <c r="B39" s="72" t="str">
        <f t="shared" si="4"/>
        <v>Stockton - 11 HO Boiler - MF</v>
      </c>
      <c r="C39" s="115" t="s">
        <v>464</v>
      </c>
      <c r="D39" s="114" t="s">
        <v>117</v>
      </c>
      <c r="E39" s="72" t="s">
        <v>231</v>
      </c>
      <c r="F39" s="89" t="s">
        <v>219</v>
      </c>
      <c r="G39" s="90" t="s">
        <v>14</v>
      </c>
      <c r="H39" s="90" t="s">
        <v>578</v>
      </c>
      <c r="I39" s="102">
        <v>17</v>
      </c>
      <c r="J39" s="96">
        <v>17</v>
      </c>
      <c r="K39" s="96">
        <v>6</v>
      </c>
      <c r="L39" s="96">
        <v>6</v>
      </c>
      <c r="M39" s="96">
        <v>11</v>
      </c>
      <c r="N39" s="96">
        <v>11</v>
      </c>
      <c r="O39" s="101">
        <v>0.69</v>
      </c>
      <c r="P39" s="93">
        <f t="shared" si="1"/>
        <v>69</v>
      </c>
      <c r="Q39" s="94">
        <f t="shared" si="2"/>
        <v>1.45</v>
      </c>
      <c r="R39" s="93">
        <f t="shared" si="3"/>
        <v>90</v>
      </c>
      <c r="S39" s="93" t="str">
        <f>VLOOKUP(R39,'EEC TABLE'!$A$4:$B$154,2,TRUE)</f>
        <v>A</v>
      </c>
      <c r="T39" s="93" t="s">
        <v>12</v>
      </c>
      <c r="U39" s="120" t="s">
        <v>338</v>
      </c>
      <c r="V39" s="101">
        <v>0.72</v>
      </c>
      <c r="W39" s="95">
        <v>5.4999999999999997E-3</v>
      </c>
      <c r="X39" s="95">
        <v>2.5000000000000001E-3</v>
      </c>
      <c r="Y39" s="72" t="s">
        <v>116</v>
      </c>
      <c r="Z39" s="72" t="s">
        <v>216</v>
      </c>
      <c r="AA39" s="115">
        <v>150</v>
      </c>
      <c r="AB39" s="115">
        <v>250</v>
      </c>
      <c r="AC39" s="115">
        <v>400</v>
      </c>
      <c r="AD39" s="114" t="s">
        <v>137</v>
      </c>
      <c r="AE39" s="115">
        <v>60169</v>
      </c>
      <c r="AF39" s="115" t="s">
        <v>389</v>
      </c>
      <c r="AG39" s="115"/>
      <c r="AH39" s="115" t="s">
        <v>387</v>
      </c>
      <c r="AI39" s="115" t="s">
        <v>388</v>
      </c>
      <c r="AJ39" s="135" t="s">
        <v>462</v>
      </c>
    </row>
    <row r="40" spans="2:36" s="28" customFormat="1" ht="15.75" customHeight="1">
      <c r="B40" s="72" t="str">
        <f t="shared" si="4"/>
        <v>Stockton - 11 HO Boiler - Wood</v>
      </c>
      <c r="C40" s="115" t="s">
        <v>464</v>
      </c>
      <c r="D40" s="114" t="s">
        <v>117</v>
      </c>
      <c r="E40" s="72" t="s">
        <v>235</v>
      </c>
      <c r="F40" s="89" t="s">
        <v>219</v>
      </c>
      <c r="G40" s="90" t="s">
        <v>14</v>
      </c>
      <c r="H40" s="90" t="s">
        <v>12</v>
      </c>
      <c r="I40" s="102">
        <v>17</v>
      </c>
      <c r="J40" s="97" t="s">
        <v>99</v>
      </c>
      <c r="K40" s="96">
        <v>6</v>
      </c>
      <c r="L40" s="97" t="s">
        <v>99</v>
      </c>
      <c r="M40" s="96">
        <v>11</v>
      </c>
      <c r="N40" s="97" t="s">
        <v>99</v>
      </c>
      <c r="O40" s="101">
        <v>0.69</v>
      </c>
      <c r="P40" s="93">
        <f t="shared" si="1"/>
        <v>69</v>
      </c>
      <c r="Q40" s="94">
        <f t="shared" si="2"/>
        <v>1.45</v>
      </c>
      <c r="R40" s="93">
        <f t="shared" si="3"/>
        <v>90</v>
      </c>
      <c r="S40" s="93" t="str">
        <f>VLOOKUP(R40,'EEC TABLE'!$A$4:$B$154,2,TRUE)</f>
        <v>A</v>
      </c>
      <c r="T40" s="93" t="s">
        <v>12</v>
      </c>
      <c r="U40" s="93"/>
      <c r="V40" s="97" t="s">
        <v>99</v>
      </c>
      <c r="W40" s="95">
        <v>5.4999999999999997E-3</v>
      </c>
      <c r="X40" s="97" t="s">
        <v>99</v>
      </c>
      <c r="Y40" s="72" t="s">
        <v>116</v>
      </c>
      <c r="Z40" s="72" t="s">
        <v>216</v>
      </c>
      <c r="AA40" s="115">
        <v>150</v>
      </c>
      <c r="AB40" s="115">
        <v>250</v>
      </c>
      <c r="AC40" s="115">
        <v>400</v>
      </c>
      <c r="AD40" s="114" t="s">
        <v>137</v>
      </c>
      <c r="AE40" s="115">
        <v>60169</v>
      </c>
      <c r="AF40" s="115" t="s">
        <v>389</v>
      </c>
      <c r="AG40" s="115"/>
      <c r="AH40" s="115" t="s">
        <v>387</v>
      </c>
      <c r="AI40" s="115" t="s">
        <v>388</v>
      </c>
      <c r="AJ40" s="135" t="s">
        <v>462</v>
      </c>
    </row>
    <row r="41" spans="2:36" s="28" customFormat="1" ht="15.75" customHeight="1">
      <c r="B41" s="72" t="str">
        <f t="shared" si="4"/>
        <v>Stockton - 14 HO Boiler - MF</v>
      </c>
      <c r="C41" s="115" t="s">
        <v>465</v>
      </c>
      <c r="D41" s="114" t="s">
        <v>117</v>
      </c>
      <c r="E41" s="72" t="s">
        <v>232</v>
      </c>
      <c r="F41" s="89" t="s">
        <v>220</v>
      </c>
      <c r="G41" s="90" t="s">
        <v>14</v>
      </c>
      <c r="H41" s="90" t="s">
        <v>578</v>
      </c>
      <c r="I41" s="102">
        <v>25</v>
      </c>
      <c r="J41" s="96">
        <v>21</v>
      </c>
      <c r="K41" s="96">
        <v>11</v>
      </c>
      <c r="L41" s="96">
        <v>7</v>
      </c>
      <c r="M41" s="96">
        <v>14</v>
      </c>
      <c r="N41" s="96">
        <v>14</v>
      </c>
      <c r="O41" s="101">
        <v>0.66</v>
      </c>
      <c r="P41" s="93">
        <f t="shared" si="1"/>
        <v>66</v>
      </c>
      <c r="Q41" s="94">
        <f t="shared" si="2"/>
        <v>1.45</v>
      </c>
      <c r="R41" s="93">
        <f t="shared" si="3"/>
        <v>86</v>
      </c>
      <c r="S41" s="93" t="str">
        <f>VLOOKUP(R41,'EEC TABLE'!$A$4:$B$154,2,TRUE)</f>
        <v>B</v>
      </c>
      <c r="T41" s="93" t="s">
        <v>12</v>
      </c>
      <c r="U41" s="120" t="s">
        <v>338</v>
      </c>
      <c r="V41" s="101">
        <v>0.74</v>
      </c>
      <c r="W41" s="95">
        <v>3.5000000000000001E-3</v>
      </c>
      <c r="X41" s="95">
        <v>2.5999999999999999E-3</v>
      </c>
      <c r="Y41" s="72" t="s">
        <v>116</v>
      </c>
      <c r="Z41" s="72" t="s">
        <v>216</v>
      </c>
      <c r="AA41" s="115">
        <v>150</v>
      </c>
      <c r="AB41" s="115">
        <v>250</v>
      </c>
      <c r="AC41" s="115">
        <v>496</v>
      </c>
      <c r="AD41" s="114" t="s">
        <v>137</v>
      </c>
      <c r="AE41" s="115">
        <v>6905</v>
      </c>
      <c r="AF41" s="115" t="s">
        <v>389</v>
      </c>
      <c r="AG41" s="115"/>
      <c r="AH41" s="115" t="s">
        <v>387</v>
      </c>
      <c r="AI41" s="115" t="s">
        <v>388</v>
      </c>
      <c r="AJ41" s="135" t="s">
        <v>462</v>
      </c>
    </row>
    <row r="42" spans="2:36" s="28" customFormat="1" ht="15.75" customHeight="1">
      <c r="B42" s="72" t="str">
        <f t="shared" si="4"/>
        <v>Stockton - 14 HO Boiler - Wood</v>
      </c>
      <c r="C42" s="115" t="s">
        <v>465</v>
      </c>
      <c r="D42" s="114" t="s">
        <v>117</v>
      </c>
      <c r="E42" s="72" t="s">
        <v>236</v>
      </c>
      <c r="F42" s="89" t="s">
        <v>220</v>
      </c>
      <c r="G42" s="90" t="s">
        <v>14</v>
      </c>
      <c r="H42" s="90" t="s">
        <v>12</v>
      </c>
      <c r="I42" s="102">
        <v>25</v>
      </c>
      <c r="J42" s="97" t="s">
        <v>99</v>
      </c>
      <c r="K42" s="96">
        <v>11</v>
      </c>
      <c r="L42" s="97" t="s">
        <v>99</v>
      </c>
      <c r="M42" s="96">
        <v>14</v>
      </c>
      <c r="N42" s="97" t="s">
        <v>99</v>
      </c>
      <c r="O42" s="101">
        <v>0.66</v>
      </c>
      <c r="P42" s="93">
        <f t="shared" si="1"/>
        <v>66</v>
      </c>
      <c r="Q42" s="94">
        <f t="shared" si="2"/>
        <v>1.45</v>
      </c>
      <c r="R42" s="93">
        <f t="shared" si="3"/>
        <v>86</v>
      </c>
      <c r="S42" s="93" t="str">
        <f>VLOOKUP(R42,'EEC TABLE'!$A$4:$B$154,2,TRUE)</f>
        <v>B</v>
      </c>
      <c r="T42" s="93" t="s">
        <v>12</v>
      </c>
      <c r="U42" s="93"/>
      <c r="V42" s="97" t="s">
        <v>99</v>
      </c>
      <c r="W42" s="95">
        <v>3.5000000000000001E-3</v>
      </c>
      <c r="X42" s="97" t="s">
        <v>99</v>
      </c>
      <c r="Y42" s="72" t="s">
        <v>116</v>
      </c>
      <c r="Z42" s="72" t="s">
        <v>216</v>
      </c>
      <c r="AA42" s="115">
        <v>150</v>
      </c>
      <c r="AB42" s="115">
        <v>250</v>
      </c>
      <c r="AC42" s="115">
        <v>496</v>
      </c>
      <c r="AD42" s="114" t="s">
        <v>137</v>
      </c>
      <c r="AE42" s="115">
        <v>6905</v>
      </c>
      <c r="AF42" s="115" t="s">
        <v>389</v>
      </c>
      <c r="AG42" s="115"/>
      <c r="AH42" s="115" t="s">
        <v>387</v>
      </c>
      <c r="AI42" s="115" t="s">
        <v>388</v>
      </c>
      <c r="AJ42" s="135" t="s">
        <v>462</v>
      </c>
    </row>
    <row r="43" spans="2:36" s="28" customFormat="1" ht="15.75" customHeight="1">
      <c r="B43" s="72" t="str">
        <f t="shared" si="4"/>
        <v>Stockton - 7 Inset HO Boiler - MF</v>
      </c>
      <c r="C43" s="115" t="s">
        <v>466</v>
      </c>
      <c r="D43" s="114" t="s">
        <v>117</v>
      </c>
      <c r="E43" s="72" t="s">
        <v>233</v>
      </c>
      <c r="F43" s="99" t="s">
        <v>221</v>
      </c>
      <c r="G43" s="90" t="s">
        <v>19</v>
      </c>
      <c r="H43" s="90" t="s">
        <v>578</v>
      </c>
      <c r="I43" s="102">
        <v>11</v>
      </c>
      <c r="J43" s="96">
        <v>11</v>
      </c>
      <c r="K43" s="96">
        <v>4</v>
      </c>
      <c r="L43" s="96">
        <v>4</v>
      </c>
      <c r="M43" s="96">
        <v>7</v>
      </c>
      <c r="N43" s="96">
        <v>7</v>
      </c>
      <c r="O43" s="101">
        <v>0.74</v>
      </c>
      <c r="P43" s="93">
        <f t="shared" si="1"/>
        <v>74</v>
      </c>
      <c r="Q43" s="94">
        <f t="shared" si="2"/>
        <v>1.45</v>
      </c>
      <c r="R43" s="93">
        <f t="shared" si="3"/>
        <v>97</v>
      </c>
      <c r="S43" s="93" t="str">
        <f>VLOOKUP(R43,'EEC TABLE'!$A$4:$B$154,2,TRUE)</f>
        <v>A</v>
      </c>
      <c r="T43" s="93" t="s">
        <v>12</v>
      </c>
      <c r="U43" s="120" t="s">
        <v>338</v>
      </c>
      <c r="V43" s="101">
        <v>0.77</v>
      </c>
      <c r="W43" s="95">
        <v>4.0000000000000001E-3</v>
      </c>
      <c r="X43" s="95">
        <v>7.7000000000000002E-3</v>
      </c>
      <c r="Y43" s="72" t="s">
        <v>123</v>
      </c>
      <c r="Z43" s="72" t="s">
        <v>217</v>
      </c>
      <c r="AA43" s="115" t="s">
        <v>133</v>
      </c>
      <c r="AB43" s="115" t="s">
        <v>133</v>
      </c>
      <c r="AC43" s="115">
        <v>386</v>
      </c>
      <c r="AD43" s="114" t="s">
        <v>137</v>
      </c>
      <c r="AE43" s="115">
        <v>6906</v>
      </c>
      <c r="AF43" s="115" t="s">
        <v>389</v>
      </c>
      <c r="AG43" s="115"/>
      <c r="AH43" s="115" t="s">
        <v>387</v>
      </c>
      <c r="AI43" s="115" t="s">
        <v>388</v>
      </c>
      <c r="AJ43" s="135" t="s">
        <v>462</v>
      </c>
    </row>
    <row r="44" spans="2:36" s="28" customFormat="1" ht="15.75" customHeight="1">
      <c r="B44" s="72" t="str">
        <f t="shared" si="4"/>
        <v>Stockton - 7 Inset HO Boiler - Wood</v>
      </c>
      <c r="C44" s="115" t="s">
        <v>466</v>
      </c>
      <c r="D44" s="114" t="s">
        <v>117</v>
      </c>
      <c r="E44" s="72" t="s">
        <v>237</v>
      </c>
      <c r="F44" s="99" t="s">
        <v>221</v>
      </c>
      <c r="G44" s="90" t="s">
        <v>19</v>
      </c>
      <c r="H44" s="90" t="s">
        <v>12</v>
      </c>
      <c r="I44" s="102">
        <v>11</v>
      </c>
      <c r="J44" s="97" t="s">
        <v>99</v>
      </c>
      <c r="K44" s="96">
        <v>4</v>
      </c>
      <c r="L44" s="97" t="s">
        <v>99</v>
      </c>
      <c r="M44" s="96">
        <v>7</v>
      </c>
      <c r="N44" s="97" t="s">
        <v>99</v>
      </c>
      <c r="O44" s="101">
        <v>0.74</v>
      </c>
      <c r="P44" s="93">
        <f t="shared" si="1"/>
        <v>74</v>
      </c>
      <c r="Q44" s="94">
        <f t="shared" si="2"/>
        <v>1.45</v>
      </c>
      <c r="R44" s="93">
        <f t="shared" si="3"/>
        <v>97</v>
      </c>
      <c r="S44" s="93" t="str">
        <f>VLOOKUP(R44,'EEC TABLE'!$A$4:$B$154,2,TRUE)</f>
        <v>A</v>
      </c>
      <c r="T44" s="93" t="s">
        <v>12</v>
      </c>
      <c r="U44" s="93"/>
      <c r="V44" s="97" t="s">
        <v>99</v>
      </c>
      <c r="W44" s="95">
        <v>4.0000000000000001E-3</v>
      </c>
      <c r="X44" s="97" t="s">
        <v>99</v>
      </c>
      <c r="Y44" s="72" t="s">
        <v>123</v>
      </c>
      <c r="Z44" s="72" t="s">
        <v>217</v>
      </c>
      <c r="AA44" s="115" t="s">
        <v>133</v>
      </c>
      <c r="AB44" s="115" t="s">
        <v>133</v>
      </c>
      <c r="AC44" s="115">
        <v>386</v>
      </c>
      <c r="AD44" s="114" t="s">
        <v>137</v>
      </c>
      <c r="AE44" s="115">
        <v>6906</v>
      </c>
      <c r="AF44" s="115" t="s">
        <v>389</v>
      </c>
      <c r="AG44" s="115"/>
      <c r="AH44" s="115" t="s">
        <v>387</v>
      </c>
      <c r="AI44" s="115" t="s">
        <v>388</v>
      </c>
      <c r="AJ44" s="135" t="s">
        <v>462</v>
      </c>
    </row>
    <row r="45" spans="2:36" s="83" customFormat="1" ht="15.75" customHeight="1">
      <c r="B45" s="84"/>
      <c r="C45" s="118"/>
      <c r="D45" s="117"/>
      <c r="E45" s="84"/>
      <c r="F45" s="85"/>
      <c r="G45" s="84"/>
      <c r="H45" s="85"/>
      <c r="I45" s="85"/>
      <c r="J45" s="85"/>
      <c r="K45" s="85"/>
      <c r="L45" s="85"/>
      <c r="M45" s="85"/>
      <c r="N45" s="85"/>
      <c r="O45" s="85"/>
      <c r="P45" s="98"/>
      <c r="Q45" s="103"/>
      <c r="R45" s="82"/>
      <c r="S45" s="98"/>
      <c r="T45" s="98"/>
      <c r="U45" s="98"/>
      <c r="V45" s="85"/>
      <c r="W45" s="85"/>
      <c r="X45" s="85"/>
      <c r="Y45" s="118"/>
      <c r="Z45" s="118"/>
      <c r="AA45" s="118"/>
      <c r="AB45" s="118"/>
      <c r="AC45" s="118"/>
      <c r="AD45" s="117"/>
      <c r="AE45" s="118"/>
      <c r="AF45" s="118"/>
      <c r="AG45" s="118"/>
      <c r="AH45" s="118"/>
      <c r="AI45" s="118"/>
      <c r="AJ45" s="136"/>
    </row>
    <row r="46" spans="2:36" s="28" customFormat="1" ht="15.75" customHeight="1">
      <c r="B46" s="72" t="str">
        <f t="shared" si="4"/>
        <v>Riva - 40 - MF</v>
      </c>
      <c r="C46" s="72">
        <v>40</v>
      </c>
      <c r="D46" s="73" t="s">
        <v>141</v>
      </c>
      <c r="E46" s="72" t="s">
        <v>76</v>
      </c>
      <c r="F46" s="89" t="s">
        <v>23</v>
      </c>
      <c r="G46" s="90" t="s">
        <v>19</v>
      </c>
      <c r="H46" s="90" t="s">
        <v>578</v>
      </c>
      <c r="I46" s="96">
        <v>4.9000000000000004</v>
      </c>
      <c r="J46" s="96">
        <v>4.9000000000000004</v>
      </c>
      <c r="K46" s="96">
        <v>4.9000000000000004</v>
      </c>
      <c r="L46" s="96">
        <v>4.9000000000000004</v>
      </c>
      <c r="M46" s="90" t="s">
        <v>99</v>
      </c>
      <c r="N46" s="90" t="s">
        <v>99</v>
      </c>
      <c r="O46" s="92">
        <v>0.77</v>
      </c>
      <c r="P46" s="93">
        <f t="shared" si="1"/>
        <v>77</v>
      </c>
      <c r="Q46" s="94">
        <f t="shared" si="2"/>
        <v>1.45</v>
      </c>
      <c r="R46" s="93">
        <f t="shared" si="3"/>
        <v>102</v>
      </c>
      <c r="S46" s="93" t="str">
        <f>VLOOKUP(R46,'EEC TABLE'!$A$4:$B$154,2,TRUE)</f>
        <v>A</v>
      </c>
      <c r="T46" s="93" t="s">
        <v>12</v>
      </c>
      <c r="U46" s="120" t="s">
        <v>338</v>
      </c>
      <c r="V46" s="92">
        <v>0.82</v>
      </c>
      <c r="W46" s="95">
        <v>2E-3</v>
      </c>
      <c r="X46" s="95">
        <v>2.8E-3</v>
      </c>
      <c r="Y46" s="72" t="s">
        <v>123</v>
      </c>
      <c r="Z46" s="72" t="s">
        <v>122</v>
      </c>
      <c r="AA46" s="115" t="s">
        <v>133</v>
      </c>
      <c r="AB46" s="115" t="s">
        <v>133</v>
      </c>
      <c r="AC46" s="115">
        <v>220</v>
      </c>
      <c r="AD46" s="114" t="s">
        <v>115</v>
      </c>
      <c r="AE46" s="115" t="s">
        <v>142</v>
      </c>
      <c r="AF46" s="115" t="s">
        <v>389</v>
      </c>
      <c r="AG46" s="115"/>
      <c r="AH46" s="115" t="s">
        <v>387</v>
      </c>
      <c r="AI46" s="115" t="s">
        <v>388</v>
      </c>
      <c r="AJ46" s="135" t="s">
        <v>462</v>
      </c>
    </row>
    <row r="47" spans="2:36" s="28" customFormat="1" ht="15.75" customHeight="1">
      <c r="B47" s="72" t="str">
        <f t="shared" si="4"/>
        <v>Riva - 45 - MF</v>
      </c>
      <c r="C47" s="72">
        <v>45</v>
      </c>
      <c r="D47" s="73" t="s">
        <v>141</v>
      </c>
      <c r="E47" s="72" t="s">
        <v>77</v>
      </c>
      <c r="F47" s="89" t="s">
        <v>24</v>
      </c>
      <c r="G47" s="90" t="s">
        <v>19</v>
      </c>
      <c r="H47" s="90" t="s">
        <v>578</v>
      </c>
      <c r="I47" s="96">
        <v>5</v>
      </c>
      <c r="J47" s="96">
        <v>5</v>
      </c>
      <c r="K47" s="96">
        <v>5</v>
      </c>
      <c r="L47" s="96">
        <v>5</v>
      </c>
      <c r="M47" s="90" t="s">
        <v>99</v>
      </c>
      <c r="N47" s="90" t="s">
        <v>99</v>
      </c>
      <c r="O47" s="92">
        <v>0.8</v>
      </c>
      <c r="P47" s="93">
        <f t="shared" si="1"/>
        <v>80</v>
      </c>
      <c r="Q47" s="94">
        <f t="shared" si="2"/>
        <v>1.45</v>
      </c>
      <c r="R47" s="93">
        <f t="shared" si="3"/>
        <v>106</v>
      </c>
      <c r="S47" s="93" t="str">
        <f>VLOOKUP(R47,'EEC TABLE'!$A$4:$B$154,2,TRUE)</f>
        <v>A</v>
      </c>
      <c r="T47" s="93" t="s">
        <v>12</v>
      </c>
      <c r="U47" s="120" t="s">
        <v>338</v>
      </c>
      <c r="V47" s="92">
        <v>0.83</v>
      </c>
      <c r="W47" s="95">
        <v>1.6000000000000001E-3</v>
      </c>
      <c r="X47" s="95">
        <v>1.6999999999999999E-3</v>
      </c>
      <c r="Y47" s="72" t="s">
        <v>123</v>
      </c>
      <c r="Z47" s="72" t="s">
        <v>122</v>
      </c>
      <c r="AA47" s="115" t="s">
        <v>133</v>
      </c>
      <c r="AB47" s="115" t="s">
        <v>133</v>
      </c>
      <c r="AC47" s="115">
        <v>220</v>
      </c>
      <c r="AD47" s="114" t="s">
        <v>134</v>
      </c>
      <c r="AE47" s="115" t="s">
        <v>145</v>
      </c>
      <c r="AF47" s="115" t="s">
        <v>389</v>
      </c>
      <c r="AG47" s="115"/>
      <c r="AH47" s="115" t="s">
        <v>387</v>
      </c>
      <c r="AI47" s="115" t="s">
        <v>388</v>
      </c>
      <c r="AJ47" s="135" t="s">
        <v>462</v>
      </c>
    </row>
    <row r="48" spans="2:36" s="28" customFormat="1" ht="15.75" customHeight="1">
      <c r="B48" s="72" t="str">
        <f t="shared" si="4"/>
        <v>Riva - 50 - MF</v>
      </c>
      <c r="C48" s="72">
        <v>50</v>
      </c>
      <c r="D48" s="73" t="s">
        <v>141</v>
      </c>
      <c r="E48" s="72" t="s">
        <v>78</v>
      </c>
      <c r="F48" s="89" t="s">
        <v>25</v>
      </c>
      <c r="G48" s="90" t="s">
        <v>19</v>
      </c>
      <c r="H48" s="90" t="s">
        <v>578</v>
      </c>
      <c r="I48" s="96">
        <v>7</v>
      </c>
      <c r="J48" s="96">
        <v>7</v>
      </c>
      <c r="K48" s="96">
        <v>7</v>
      </c>
      <c r="L48" s="96">
        <v>7</v>
      </c>
      <c r="M48" s="90" t="s">
        <v>99</v>
      </c>
      <c r="N48" s="90" t="s">
        <v>99</v>
      </c>
      <c r="O48" s="92">
        <v>0.8</v>
      </c>
      <c r="P48" s="93">
        <f t="shared" si="1"/>
        <v>80</v>
      </c>
      <c r="Q48" s="94">
        <f t="shared" si="2"/>
        <v>1.45</v>
      </c>
      <c r="R48" s="93">
        <f t="shared" si="3"/>
        <v>106</v>
      </c>
      <c r="S48" s="93" t="str">
        <f>VLOOKUP(R48,'EEC TABLE'!$A$4:$B$154,2,TRUE)</f>
        <v>A</v>
      </c>
      <c r="T48" s="93" t="s">
        <v>12</v>
      </c>
      <c r="U48" s="120" t="s">
        <v>338</v>
      </c>
      <c r="V48" s="92">
        <v>0.83</v>
      </c>
      <c r="W48" s="95">
        <v>1.6000000000000001E-3</v>
      </c>
      <c r="X48" s="95">
        <v>1.6999999999999999E-3</v>
      </c>
      <c r="Y48" s="72" t="s">
        <v>123</v>
      </c>
      <c r="Z48" s="72" t="s">
        <v>122</v>
      </c>
      <c r="AA48" s="115" t="s">
        <v>133</v>
      </c>
      <c r="AB48" s="115" t="s">
        <v>133</v>
      </c>
      <c r="AC48" s="115">
        <v>188</v>
      </c>
      <c r="AD48" s="114" t="s">
        <v>134</v>
      </c>
      <c r="AE48" s="115" t="s">
        <v>146</v>
      </c>
      <c r="AF48" s="115" t="s">
        <v>389</v>
      </c>
      <c r="AG48" s="115"/>
      <c r="AH48" s="115" t="s">
        <v>387</v>
      </c>
      <c r="AI48" s="115" t="s">
        <v>388</v>
      </c>
      <c r="AJ48" s="135" t="s">
        <v>462</v>
      </c>
    </row>
    <row r="49" spans="2:36" s="28" customFormat="1" ht="15.75" customHeight="1">
      <c r="B49" s="72" t="str">
        <f t="shared" si="4"/>
        <v>Riva - 55 - MF</v>
      </c>
      <c r="C49" s="72">
        <v>55</v>
      </c>
      <c r="D49" s="73" t="s">
        <v>141</v>
      </c>
      <c r="E49" s="72" t="s">
        <v>79</v>
      </c>
      <c r="F49" s="89" t="s">
        <v>22</v>
      </c>
      <c r="G49" s="90" t="s">
        <v>19</v>
      </c>
      <c r="H49" s="90" t="s">
        <v>578</v>
      </c>
      <c r="I49" s="96">
        <v>8</v>
      </c>
      <c r="J49" s="96">
        <v>8</v>
      </c>
      <c r="K49" s="96">
        <v>8</v>
      </c>
      <c r="L49" s="96">
        <v>8</v>
      </c>
      <c r="M49" s="90" t="s">
        <v>99</v>
      </c>
      <c r="N49" s="90" t="s">
        <v>99</v>
      </c>
      <c r="O49" s="92">
        <v>0.82</v>
      </c>
      <c r="P49" s="93">
        <f t="shared" si="1"/>
        <v>82</v>
      </c>
      <c r="Q49" s="94">
        <f t="shared" si="2"/>
        <v>1.45</v>
      </c>
      <c r="R49" s="93">
        <f t="shared" si="3"/>
        <v>109</v>
      </c>
      <c r="S49" s="93" t="str">
        <f>VLOOKUP(R49,'EEC TABLE'!$A$4:$B$154,2,TRUE)</f>
        <v>A+</v>
      </c>
      <c r="T49" s="93" t="s">
        <v>12</v>
      </c>
      <c r="U49" s="120" t="s">
        <v>338</v>
      </c>
      <c r="V49" s="92">
        <v>0.84</v>
      </c>
      <c r="W49" s="95">
        <v>1.1000000000000001E-3</v>
      </c>
      <c r="X49" s="95">
        <v>6.9999999999999999E-4</v>
      </c>
      <c r="Y49" s="72" t="s">
        <v>123</v>
      </c>
      <c r="Z49" s="72" t="s">
        <v>122</v>
      </c>
      <c r="AA49" s="115" t="s">
        <v>133</v>
      </c>
      <c r="AB49" s="115" t="s">
        <v>133</v>
      </c>
      <c r="AC49" s="115">
        <v>188</v>
      </c>
      <c r="AD49" s="114" t="s">
        <v>134</v>
      </c>
      <c r="AE49" s="115" t="s">
        <v>144</v>
      </c>
      <c r="AF49" s="115" t="s">
        <v>389</v>
      </c>
      <c r="AG49" s="115"/>
      <c r="AH49" s="115" t="s">
        <v>387</v>
      </c>
      <c r="AI49" s="115" t="s">
        <v>388</v>
      </c>
      <c r="AJ49" s="135" t="s">
        <v>462</v>
      </c>
    </row>
    <row r="50" spans="2:36" s="28" customFormat="1" ht="15.75" customHeight="1">
      <c r="B50" s="72" t="str">
        <f t="shared" si="4"/>
        <v>Riva - 66 - MF</v>
      </c>
      <c r="C50" s="72">
        <v>66</v>
      </c>
      <c r="D50" s="73" t="s">
        <v>141</v>
      </c>
      <c r="E50" s="72" t="s">
        <v>80</v>
      </c>
      <c r="F50" s="89" t="s">
        <v>21</v>
      </c>
      <c r="G50" s="90" t="s">
        <v>19</v>
      </c>
      <c r="H50" s="90" t="s">
        <v>578</v>
      </c>
      <c r="I50" s="96">
        <v>8</v>
      </c>
      <c r="J50" s="96">
        <v>8</v>
      </c>
      <c r="K50" s="96">
        <v>8</v>
      </c>
      <c r="L50" s="96">
        <v>8</v>
      </c>
      <c r="M50" s="90" t="s">
        <v>99</v>
      </c>
      <c r="N50" s="90" t="s">
        <v>99</v>
      </c>
      <c r="O50" s="92">
        <v>0.8</v>
      </c>
      <c r="P50" s="93">
        <f t="shared" si="1"/>
        <v>80</v>
      </c>
      <c r="Q50" s="94">
        <f t="shared" si="2"/>
        <v>1.45</v>
      </c>
      <c r="R50" s="93">
        <f t="shared" si="3"/>
        <v>106</v>
      </c>
      <c r="S50" s="93" t="str">
        <f>VLOOKUP(R50,'EEC TABLE'!$A$4:$B$154,2,TRUE)</f>
        <v>A</v>
      </c>
      <c r="T50" s="93" t="s">
        <v>12</v>
      </c>
      <c r="U50" s="120" t="s">
        <v>338</v>
      </c>
      <c r="V50" s="92">
        <v>0.76</v>
      </c>
      <c r="W50" s="95">
        <v>1.8E-3</v>
      </c>
      <c r="X50" s="95">
        <v>1E-3</v>
      </c>
      <c r="Y50" s="72" t="s">
        <v>123</v>
      </c>
      <c r="Z50" s="72" t="s">
        <v>122</v>
      </c>
      <c r="AA50" s="115" t="s">
        <v>133</v>
      </c>
      <c r="AB50" s="115" t="s">
        <v>133</v>
      </c>
      <c r="AC50" s="115">
        <v>265</v>
      </c>
      <c r="AD50" s="114" t="s">
        <v>115</v>
      </c>
      <c r="AE50" s="115" t="s">
        <v>143</v>
      </c>
      <c r="AF50" s="115" t="s">
        <v>389</v>
      </c>
      <c r="AG50" s="115"/>
      <c r="AH50" s="115" t="s">
        <v>387</v>
      </c>
      <c r="AI50" s="115" t="s">
        <v>388</v>
      </c>
      <c r="AJ50" s="135" t="s">
        <v>462</v>
      </c>
    </row>
    <row r="51" spans="2:36" s="28" customFormat="1" ht="15.75" customHeight="1">
      <c r="B51" s="72" t="str">
        <f t="shared" si="4"/>
        <v>Riva - 76 - Wood</v>
      </c>
      <c r="C51" s="72">
        <v>76</v>
      </c>
      <c r="D51" s="73" t="s">
        <v>141</v>
      </c>
      <c r="E51" s="72" t="s">
        <v>81</v>
      </c>
      <c r="F51" s="89" t="s">
        <v>20</v>
      </c>
      <c r="G51" s="90" t="s">
        <v>19</v>
      </c>
      <c r="H51" s="90" t="s">
        <v>12</v>
      </c>
      <c r="I51" s="96">
        <v>9</v>
      </c>
      <c r="J51" s="97" t="s">
        <v>99</v>
      </c>
      <c r="K51" s="96">
        <v>9</v>
      </c>
      <c r="L51" s="97" t="s">
        <v>99</v>
      </c>
      <c r="M51" s="90" t="s">
        <v>99</v>
      </c>
      <c r="N51" s="90" t="s">
        <v>99</v>
      </c>
      <c r="O51" s="92">
        <v>0.78</v>
      </c>
      <c r="P51" s="93">
        <f t="shared" si="1"/>
        <v>78</v>
      </c>
      <c r="Q51" s="94">
        <f t="shared" si="2"/>
        <v>1.45</v>
      </c>
      <c r="R51" s="93">
        <f t="shared" si="3"/>
        <v>103</v>
      </c>
      <c r="S51" s="93" t="str">
        <f>VLOOKUP(R51,'EEC TABLE'!$A$4:$B$154,2,TRUE)</f>
        <v>A</v>
      </c>
      <c r="T51" s="93" t="s">
        <v>12</v>
      </c>
      <c r="U51" s="93"/>
      <c r="V51" s="97" t="s">
        <v>99</v>
      </c>
      <c r="W51" s="95">
        <v>2.2000000000000001E-3</v>
      </c>
      <c r="X51" s="97" t="s">
        <v>99</v>
      </c>
      <c r="Y51" s="72" t="s">
        <v>123</v>
      </c>
      <c r="Z51" s="72" t="s">
        <v>122</v>
      </c>
      <c r="AA51" s="115" t="s">
        <v>133</v>
      </c>
      <c r="AB51" s="115" t="s">
        <v>133</v>
      </c>
      <c r="AC51" s="115">
        <v>345</v>
      </c>
      <c r="AD51" s="114" t="s">
        <v>137</v>
      </c>
      <c r="AE51" s="115">
        <v>6428</v>
      </c>
      <c r="AF51" s="115" t="s">
        <v>389</v>
      </c>
      <c r="AG51" s="115"/>
      <c r="AH51" s="115" t="s">
        <v>387</v>
      </c>
      <c r="AI51" s="115" t="s">
        <v>388</v>
      </c>
      <c r="AJ51" s="135" t="s">
        <v>462</v>
      </c>
    </row>
    <row r="52" spans="2:36" s="83" customFormat="1" ht="15.75" customHeight="1">
      <c r="B52" s="84"/>
      <c r="C52" s="118"/>
      <c r="D52" s="117"/>
      <c r="E52" s="84"/>
      <c r="F52" s="85"/>
      <c r="G52" s="84"/>
      <c r="H52" s="85"/>
      <c r="I52" s="85"/>
      <c r="J52" s="85"/>
      <c r="K52" s="85"/>
      <c r="L52" s="85"/>
      <c r="M52" s="85"/>
      <c r="N52" s="85"/>
      <c r="O52" s="85"/>
      <c r="P52" s="98"/>
      <c r="Q52" s="103"/>
      <c r="R52" s="82"/>
      <c r="S52" s="98"/>
      <c r="T52" s="98"/>
      <c r="U52" s="98"/>
      <c r="V52" s="85"/>
      <c r="W52" s="85"/>
      <c r="X52" s="85"/>
      <c r="Y52" s="118"/>
      <c r="Z52" s="118"/>
      <c r="AA52" s="118"/>
      <c r="AB52" s="118"/>
      <c r="AC52" s="118"/>
      <c r="AD52" s="117"/>
      <c r="AE52" s="118"/>
      <c r="AF52" s="118"/>
      <c r="AG52" s="118"/>
      <c r="AH52" s="118"/>
      <c r="AI52" s="118"/>
      <c r="AJ52" s="136"/>
    </row>
    <row r="53" spans="2:36" s="28" customFormat="1" ht="15.75" customHeight="1">
      <c r="B53" s="72" t="str">
        <f t="shared" si="4"/>
        <v>Riva Studio - 500 - Wood</v>
      </c>
      <c r="C53" s="90">
        <v>500</v>
      </c>
      <c r="D53" s="73" t="s">
        <v>147</v>
      </c>
      <c r="E53" s="72" t="s">
        <v>75</v>
      </c>
      <c r="F53" s="89" t="s">
        <v>29</v>
      </c>
      <c r="G53" s="90" t="s">
        <v>19</v>
      </c>
      <c r="H53" s="90" t="s">
        <v>12</v>
      </c>
      <c r="I53" s="96">
        <v>4.9000000000000004</v>
      </c>
      <c r="J53" s="97" t="s">
        <v>99</v>
      </c>
      <c r="K53" s="96">
        <v>4.9000000000000004</v>
      </c>
      <c r="L53" s="97" t="s">
        <v>99</v>
      </c>
      <c r="M53" s="90" t="s">
        <v>99</v>
      </c>
      <c r="N53" s="90" t="s">
        <v>99</v>
      </c>
      <c r="O53" s="92">
        <v>0.8</v>
      </c>
      <c r="P53" s="93">
        <f t="shared" ref="P53:P90" si="5">O53*100</f>
        <v>80</v>
      </c>
      <c r="Q53" s="94">
        <f t="shared" ref="Q53:Q90" si="6">$Q$7</f>
        <v>1.45</v>
      </c>
      <c r="R53" s="93">
        <f t="shared" si="3"/>
        <v>106</v>
      </c>
      <c r="S53" s="93" t="str">
        <f>VLOOKUP(R53,'EEC TABLE'!$A$4:$B$154,2,TRUE)</f>
        <v>A</v>
      </c>
      <c r="T53" s="93" t="s">
        <v>12</v>
      </c>
      <c r="U53" s="93"/>
      <c r="V53" s="97" t="s">
        <v>99</v>
      </c>
      <c r="W53" s="95">
        <v>2.8999999999999998E-3</v>
      </c>
      <c r="X53" s="97" t="s">
        <v>99</v>
      </c>
      <c r="Y53" s="72" t="s">
        <v>123</v>
      </c>
      <c r="Z53" s="72" t="s">
        <v>122</v>
      </c>
      <c r="AA53" s="115" t="s">
        <v>133</v>
      </c>
      <c r="AB53" s="115" t="s">
        <v>133</v>
      </c>
      <c r="AC53" s="115">
        <v>265</v>
      </c>
      <c r="AD53" s="114" t="s">
        <v>137</v>
      </c>
      <c r="AE53" s="115">
        <v>6976</v>
      </c>
      <c r="AF53" s="115" t="s">
        <v>389</v>
      </c>
      <c r="AG53" s="115"/>
      <c r="AH53" s="115" t="s">
        <v>387</v>
      </c>
      <c r="AI53" s="115" t="s">
        <v>388</v>
      </c>
      <c r="AJ53" s="135" t="s">
        <v>462</v>
      </c>
    </row>
    <row r="54" spans="2:36" s="28" customFormat="1" ht="15.75" customHeight="1">
      <c r="B54" s="72" t="str">
        <f t="shared" si="4"/>
        <v>Riva Studio - 1 - Wood</v>
      </c>
      <c r="C54" s="90">
        <v>1</v>
      </c>
      <c r="D54" s="73" t="s">
        <v>147</v>
      </c>
      <c r="E54" s="72" t="s">
        <v>71</v>
      </c>
      <c r="F54" s="89" t="s">
        <v>26</v>
      </c>
      <c r="G54" s="90" t="s">
        <v>19</v>
      </c>
      <c r="H54" s="90" t="s">
        <v>12</v>
      </c>
      <c r="I54" s="96">
        <v>5</v>
      </c>
      <c r="J54" s="97" t="s">
        <v>99</v>
      </c>
      <c r="K54" s="96">
        <v>5</v>
      </c>
      <c r="L54" s="97" t="s">
        <v>99</v>
      </c>
      <c r="M54" s="90" t="s">
        <v>99</v>
      </c>
      <c r="N54" s="90" t="s">
        <v>99</v>
      </c>
      <c r="O54" s="92">
        <v>0.75</v>
      </c>
      <c r="P54" s="93">
        <f t="shared" si="5"/>
        <v>75</v>
      </c>
      <c r="Q54" s="94">
        <f t="shared" si="6"/>
        <v>1.45</v>
      </c>
      <c r="R54" s="93">
        <f t="shared" si="3"/>
        <v>99</v>
      </c>
      <c r="S54" s="93" t="str">
        <f>VLOOKUP(R54,'EEC TABLE'!$A$4:$B$154,2,TRUE)</f>
        <v>A</v>
      </c>
      <c r="T54" s="93" t="s">
        <v>12</v>
      </c>
      <c r="U54" s="93"/>
      <c r="V54" s="97" t="s">
        <v>99</v>
      </c>
      <c r="W54" s="95">
        <v>2.3E-3</v>
      </c>
      <c r="X54" s="97" t="s">
        <v>99</v>
      </c>
      <c r="Y54" s="72" t="s">
        <v>123</v>
      </c>
      <c r="Z54" s="72" t="s">
        <v>122</v>
      </c>
      <c r="AA54" s="115" t="s">
        <v>133</v>
      </c>
      <c r="AB54" s="115" t="s">
        <v>133</v>
      </c>
      <c r="AC54" s="115">
        <v>301</v>
      </c>
      <c r="AD54" s="114" t="s">
        <v>137</v>
      </c>
      <c r="AE54" s="115">
        <v>6425</v>
      </c>
      <c r="AF54" s="115" t="s">
        <v>389</v>
      </c>
      <c r="AG54" s="115"/>
      <c r="AH54" s="115" t="s">
        <v>387</v>
      </c>
      <c r="AI54" s="115" t="s">
        <v>388</v>
      </c>
      <c r="AJ54" s="135" t="s">
        <v>462</v>
      </c>
    </row>
    <row r="55" spans="2:36" s="28" customFormat="1" ht="15.75" customHeight="1">
      <c r="B55" s="72" t="str">
        <f t="shared" si="4"/>
        <v>Riva Studio - 2 - Wood</v>
      </c>
      <c r="C55" s="90">
        <v>2</v>
      </c>
      <c r="D55" s="73" t="s">
        <v>147</v>
      </c>
      <c r="E55" s="72" t="s">
        <v>72</v>
      </c>
      <c r="F55" s="89" t="s">
        <v>27</v>
      </c>
      <c r="G55" s="90" t="s">
        <v>19</v>
      </c>
      <c r="H55" s="90" t="s">
        <v>12</v>
      </c>
      <c r="I55" s="96">
        <v>8</v>
      </c>
      <c r="J55" s="97" t="s">
        <v>99</v>
      </c>
      <c r="K55" s="96">
        <v>8</v>
      </c>
      <c r="L55" s="97" t="s">
        <v>99</v>
      </c>
      <c r="M55" s="90" t="s">
        <v>99</v>
      </c>
      <c r="N55" s="90" t="s">
        <v>99</v>
      </c>
      <c r="O55" s="92">
        <v>0.75</v>
      </c>
      <c r="P55" s="93">
        <f t="shared" si="5"/>
        <v>75</v>
      </c>
      <c r="Q55" s="94">
        <f t="shared" si="6"/>
        <v>1.45</v>
      </c>
      <c r="R55" s="93">
        <f t="shared" si="3"/>
        <v>99</v>
      </c>
      <c r="S55" s="93" t="str">
        <f>VLOOKUP(R55,'EEC TABLE'!$A$4:$B$154,2,TRUE)</f>
        <v>A</v>
      </c>
      <c r="T55" s="93" t="s">
        <v>12</v>
      </c>
      <c r="U55" s="93"/>
      <c r="V55" s="97" t="s">
        <v>99</v>
      </c>
      <c r="W55" s="95">
        <v>1.8E-3</v>
      </c>
      <c r="X55" s="97" t="s">
        <v>99</v>
      </c>
      <c r="Y55" s="72" t="s">
        <v>123</v>
      </c>
      <c r="Z55" s="72" t="s">
        <v>122</v>
      </c>
      <c r="AA55" s="115" t="s">
        <v>133</v>
      </c>
      <c r="AB55" s="115" t="s">
        <v>133</v>
      </c>
      <c r="AC55" s="115">
        <v>346</v>
      </c>
      <c r="AD55" s="114" t="s">
        <v>137</v>
      </c>
      <c r="AE55" s="115">
        <v>6426</v>
      </c>
      <c r="AF55" s="115" t="s">
        <v>389</v>
      </c>
      <c r="AG55" s="115"/>
      <c r="AH55" s="115" t="s">
        <v>387</v>
      </c>
      <c r="AI55" s="115" t="s">
        <v>388</v>
      </c>
      <c r="AJ55" s="135" t="s">
        <v>462</v>
      </c>
    </row>
    <row r="56" spans="2:36" s="28" customFormat="1" ht="15.75" customHeight="1">
      <c r="B56" s="72" t="str">
        <f t="shared" si="4"/>
        <v>Riva Studio - 3 - Wood</v>
      </c>
      <c r="C56" s="90">
        <v>3</v>
      </c>
      <c r="D56" s="73" t="s">
        <v>147</v>
      </c>
      <c r="E56" s="72" t="s">
        <v>73</v>
      </c>
      <c r="F56" s="89" t="s">
        <v>28</v>
      </c>
      <c r="G56" s="90" t="s">
        <v>19</v>
      </c>
      <c r="H56" s="90" t="s">
        <v>12</v>
      </c>
      <c r="I56" s="96">
        <v>11</v>
      </c>
      <c r="J56" s="97" t="s">
        <v>99</v>
      </c>
      <c r="K56" s="96">
        <v>11</v>
      </c>
      <c r="L56" s="97" t="s">
        <v>99</v>
      </c>
      <c r="M56" s="90" t="s">
        <v>99</v>
      </c>
      <c r="N56" s="90" t="s">
        <v>99</v>
      </c>
      <c r="O56" s="92">
        <v>0.76</v>
      </c>
      <c r="P56" s="93">
        <f t="shared" si="5"/>
        <v>76</v>
      </c>
      <c r="Q56" s="94">
        <f t="shared" si="6"/>
        <v>1.45</v>
      </c>
      <c r="R56" s="93">
        <f t="shared" si="3"/>
        <v>100</v>
      </c>
      <c r="S56" s="93" t="str">
        <f>VLOOKUP(R56,'EEC TABLE'!$A$4:$B$154,2,TRUE)</f>
        <v>A</v>
      </c>
      <c r="T56" s="93" t="s">
        <v>12</v>
      </c>
      <c r="U56" s="93"/>
      <c r="V56" s="97" t="s">
        <v>99</v>
      </c>
      <c r="W56" s="95">
        <v>2.5000000000000001E-3</v>
      </c>
      <c r="X56" s="97" t="s">
        <v>99</v>
      </c>
      <c r="Y56" s="72" t="s">
        <v>123</v>
      </c>
      <c r="Z56" s="72" t="s">
        <v>122</v>
      </c>
      <c r="AA56" s="115" t="s">
        <v>133</v>
      </c>
      <c r="AB56" s="115" t="s">
        <v>133</v>
      </c>
      <c r="AC56" s="115">
        <v>352</v>
      </c>
      <c r="AD56" s="114" t="s">
        <v>137</v>
      </c>
      <c r="AE56" s="115">
        <v>6427</v>
      </c>
      <c r="AF56" s="115" t="s">
        <v>389</v>
      </c>
      <c r="AG56" s="115"/>
      <c r="AH56" s="115" t="s">
        <v>387</v>
      </c>
      <c r="AI56" s="115" t="s">
        <v>388</v>
      </c>
      <c r="AJ56" s="135" t="s">
        <v>462</v>
      </c>
    </row>
    <row r="57" spans="2:36" s="28" customFormat="1" ht="15.75" customHeight="1">
      <c r="B57" s="72" t="str">
        <f t="shared" si="4"/>
        <v>Riva Studio -  Duplex - Wood</v>
      </c>
      <c r="C57" s="90" t="s">
        <v>467</v>
      </c>
      <c r="D57" s="73" t="s">
        <v>147</v>
      </c>
      <c r="E57" s="72" t="s">
        <v>275</v>
      </c>
      <c r="F57" s="89" t="s">
        <v>49</v>
      </c>
      <c r="G57" s="90" t="s">
        <v>19</v>
      </c>
      <c r="H57" s="90" t="s">
        <v>12</v>
      </c>
      <c r="I57" s="96">
        <v>9</v>
      </c>
      <c r="J57" s="97" t="s">
        <v>99</v>
      </c>
      <c r="K57" s="96">
        <v>9</v>
      </c>
      <c r="L57" s="97" t="s">
        <v>99</v>
      </c>
      <c r="M57" s="90" t="s">
        <v>99</v>
      </c>
      <c r="N57" s="90" t="s">
        <v>99</v>
      </c>
      <c r="O57" s="92">
        <v>0.75</v>
      </c>
      <c r="P57" s="93">
        <f t="shared" si="5"/>
        <v>75</v>
      </c>
      <c r="Q57" s="94">
        <f t="shared" si="6"/>
        <v>1.45</v>
      </c>
      <c r="R57" s="93">
        <f t="shared" si="3"/>
        <v>99</v>
      </c>
      <c r="S57" s="93" t="str">
        <f>VLOOKUP(R57,'EEC TABLE'!$A$4:$B$154,2,TRUE)</f>
        <v>A</v>
      </c>
      <c r="T57" s="93" t="s">
        <v>12</v>
      </c>
      <c r="U57" s="93"/>
      <c r="V57" s="97" t="s">
        <v>99</v>
      </c>
      <c r="W57" s="95">
        <v>2.8999999999999998E-3</v>
      </c>
      <c r="X57" s="97" t="s">
        <v>99</v>
      </c>
      <c r="Y57" s="72" t="s">
        <v>123</v>
      </c>
      <c r="Z57" s="72" t="s">
        <v>122</v>
      </c>
      <c r="AA57" s="115" t="s">
        <v>133</v>
      </c>
      <c r="AB57" s="115" t="s">
        <v>133</v>
      </c>
      <c r="AC57" s="115">
        <v>312</v>
      </c>
      <c r="AD57" s="114" t="s">
        <v>137</v>
      </c>
      <c r="AE57" s="115">
        <v>6973</v>
      </c>
      <c r="AF57" s="115" t="s">
        <v>389</v>
      </c>
      <c r="AG57" s="115"/>
      <c r="AH57" s="115" t="s">
        <v>387</v>
      </c>
      <c r="AI57" s="115" t="s">
        <v>388</v>
      </c>
      <c r="AJ57" s="135" t="s">
        <v>462</v>
      </c>
    </row>
    <row r="58" spans="2:36" s="83" customFormat="1" ht="15.75" customHeight="1">
      <c r="B58" s="84" t="str">
        <f t="shared" si="4"/>
        <v/>
      </c>
      <c r="C58" s="118"/>
      <c r="D58" s="117"/>
      <c r="E58" s="84"/>
      <c r="F58" s="85"/>
      <c r="G58" s="84"/>
      <c r="H58" s="85"/>
      <c r="I58" s="85"/>
      <c r="J58" s="85"/>
      <c r="K58" s="85"/>
      <c r="L58" s="85"/>
      <c r="M58" s="85"/>
      <c r="N58" s="85"/>
      <c r="O58" s="85"/>
      <c r="P58" s="98"/>
      <c r="Q58" s="103"/>
      <c r="R58" s="82"/>
      <c r="S58" s="98"/>
      <c r="T58" s="98"/>
      <c r="U58" s="98"/>
      <c r="V58" s="85"/>
      <c r="W58" s="85"/>
      <c r="X58" s="85"/>
      <c r="Y58" s="118"/>
      <c r="Z58" s="118"/>
      <c r="AA58" s="118"/>
      <c r="AB58" s="118"/>
      <c r="AC58" s="118"/>
      <c r="AD58" s="117"/>
      <c r="AE58" s="118"/>
      <c r="AF58" s="118"/>
      <c r="AG58" s="118"/>
      <c r="AH58" s="118"/>
      <c r="AI58" s="118"/>
      <c r="AJ58" s="136"/>
    </row>
    <row r="59" spans="2:36" s="28" customFormat="1" ht="15.75" customHeight="1">
      <c r="B59" s="72" t="str">
        <f t="shared" si="4"/>
        <v>Riva Plus -  Small - Wood</v>
      </c>
      <c r="C59" s="115" t="s">
        <v>468</v>
      </c>
      <c r="D59" s="73" t="s">
        <v>148</v>
      </c>
      <c r="E59" s="72" t="s">
        <v>59</v>
      </c>
      <c r="F59" s="89" t="s">
        <v>31</v>
      </c>
      <c r="G59" s="90" t="s">
        <v>14</v>
      </c>
      <c r="H59" s="90" t="s">
        <v>12</v>
      </c>
      <c r="I59" s="96" t="s">
        <v>35</v>
      </c>
      <c r="J59" s="97" t="s">
        <v>99</v>
      </c>
      <c r="K59" s="96" t="s">
        <v>35</v>
      </c>
      <c r="L59" s="97" t="s">
        <v>99</v>
      </c>
      <c r="M59" s="90" t="s">
        <v>99</v>
      </c>
      <c r="N59" s="90" t="s">
        <v>99</v>
      </c>
      <c r="O59" s="92">
        <v>0.77</v>
      </c>
      <c r="P59" s="93">
        <f t="shared" si="5"/>
        <v>77</v>
      </c>
      <c r="Q59" s="94">
        <f t="shared" si="6"/>
        <v>1.45</v>
      </c>
      <c r="R59" s="93">
        <f t="shared" si="3"/>
        <v>102</v>
      </c>
      <c r="S59" s="93" t="str">
        <f>VLOOKUP(R59,'EEC TABLE'!$A$4:$B$154,2,TRUE)</f>
        <v>A</v>
      </c>
      <c r="T59" s="93" t="s">
        <v>12</v>
      </c>
      <c r="U59" s="93"/>
      <c r="V59" s="97" t="s">
        <v>99</v>
      </c>
      <c r="W59" s="95">
        <v>1.5E-3</v>
      </c>
      <c r="X59" s="97" t="s">
        <v>99</v>
      </c>
      <c r="Y59" s="72" t="s">
        <v>116</v>
      </c>
      <c r="Z59" s="72" t="s">
        <v>102</v>
      </c>
      <c r="AA59" s="115">
        <v>300</v>
      </c>
      <c r="AB59" s="115">
        <v>300</v>
      </c>
      <c r="AC59" s="115">
        <v>290</v>
      </c>
      <c r="AD59" s="114" t="s">
        <v>137</v>
      </c>
      <c r="AE59" s="115">
        <v>6255</v>
      </c>
      <c r="AF59" s="115" t="s">
        <v>389</v>
      </c>
      <c r="AG59" s="115"/>
      <c r="AH59" s="115" t="s">
        <v>387</v>
      </c>
      <c r="AI59" s="115" t="s">
        <v>388</v>
      </c>
      <c r="AJ59" s="135" t="s">
        <v>462</v>
      </c>
    </row>
    <row r="60" spans="2:36" s="28" customFormat="1" ht="15.75" customHeight="1">
      <c r="B60" s="72" t="str">
        <f t="shared" si="4"/>
        <v>Riva Plus -  Small - MF</v>
      </c>
      <c r="C60" s="115" t="s">
        <v>468</v>
      </c>
      <c r="D60" s="73" t="s">
        <v>148</v>
      </c>
      <c r="E60" s="72" t="s">
        <v>60</v>
      </c>
      <c r="F60" s="89" t="s">
        <v>31</v>
      </c>
      <c r="G60" s="90" t="s">
        <v>14</v>
      </c>
      <c r="H60" s="90" t="s">
        <v>578</v>
      </c>
      <c r="I60" s="96" t="s">
        <v>35</v>
      </c>
      <c r="J60" s="96" t="s">
        <v>35</v>
      </c>
      <c r="K60" s="96" t="s">
        <v>35</v>
      </c>
      <c r="L60" s="96" t="s">
        <v>35</v>
      </c>
      <c r="M60" s="90" t="s">
        <v>99</v>
      </c>
      <c r="N60" s="90" t="s">
        <v>99</v>
      </c>
      <c r="O60" s="92">
        <v>0.77</v>
      </c>
      <c r="P60" s="93">
        <f t="shared" si="5"/>
        <v>77</v>
      </c>
      <c r="Q60" s="94">
        <f t="shared" si="6"/>
        <v>1.45</v>
      </c>
      <c r="R60" s="93">
        <f t="shared" si="3"/>
        <v>102</v>
      </c>
      <c r="S60" s="93" t="str">
        <f>VLOOKUP(R60,'EEC TABLE'!$A$4:$B$154,2,TRUE)</f>
        <v>A</v>
      </c>
      <c r="T60" s="93" t="s">
        <v>12</v>
      </c>
      <c r="U60" s="120" t="s">
        <v>338</v>
      </c>
      <c r="V60" s="92">
        <v>0.78</v>
      </c>
      <c r="W60" s="95">
        <v>1.5E-3</v>
      </c>
      <c r="X60" s="95">
        <v>1.9E-3</v>
      </c>
      <c r="Y60" s="72" t="s">
        <v>116</v>
      </c>
      <c r="Z60" s="72" t="s">
        <v>102</v>
      </c>
      <c r="AA60" s="115">
        <v>300</v>
      </c>
      <c r="AB60" s="115">
        <v>300</v>
      </c>
      <c r="AC60" s="115">
        <v>290</v>
      </c>
      <c r="AD60" s="114" t="s">
        <v>137</v>
      </c>
      <c r="AE60" s="115">
        <v>6255</v>
      </c>
      <c r="AF60" s="115" t="s">
        <v>389</v>
      </c>
      <c r="AG60" s="115"/>
      <c r="AH60" s="115" t="s">
        <v>387</v>
      </c>
      <c r="AI60" s="115" t="s">
        <v>388</v>
      </c>
      <c r="AJ60" s="135" t="s">
        <v>462</v>
      </c>
    </row>
    <row r="61" spans="2:36" s="28" customFormat="1" ht="15.75" customHeight="1">
      <c r="B61" s="72" t="str">
        <f t="shared" si="4"/>
        <v>Riva Plus -  Midi - Wood</v>
      </c>
      <c r="C61" s="115" t="s">
        <v>469</v>
      </c>
      <c r="D61" s="73" t="s">
        <v>148</v>
      </c>
      <c r="E61" s="72" t="s">
        <v>61</v>
      </c>
      <c r="F61" s="89" t="s">
        <v>32</v>
      </c>
      <c r="G61" s="90" t="s">
        <v>14</v>
      </c>
      <c r="H61" s="90" t="s">
        <v>12</v>
      </c>
      <c r="I61" s="96" t="s">
        <v>36</v>
      </c>
      <c r="J61" s="97" t="s">
        <v>99</v>
      </c>
      <c r="K61" s="96" t="s">
        <v>36</v>
      </c>
      <c r="L61" s="97" t="s">
        <v>99</v>
      </c>
      <c r="M61" s="90" t="s">
        <v>99</v>
      </c>
      <c r="N61" s="90" t="s">
        <v>99</v>
      </c>
      <c r="O61" s="92">
        <v>0.72</v>
      </c>
      <c r="P61" s="93">
        <f t="shared" si="5"/>
        <v>72</v>
      </c>
      <c r="Q61" s="94">
        <f t="shared" si="6"/>
        <v>1.45</v>
      </c>
      <c r="R61" s="93">
        <f t="shared" si="3"/>
        <v>94</v>
      </c>
      <c r="S61" s="93" t="str">
        <f>VLOOKUP(R61,'EEC TABLE'!$A$4:$B$154,2,TRUE)</f>
        <v>A</v>
      </c>
      <c r="T61" s="93" t="s">
        <v>12</v>
      </c>
      <c r="U61" s="93"/>
      <c r="V61" s="97" t="s">
        <v>99</v>
      </c>
      <c r="W61" s="95">
        <v>1.5E-3</v>
      </c>
      <c r="X61" s="97" t="s">
        <v>99</v>
      </c>
      <c r="Y61" s="72" t="s">
        <v>116</v>
      </c>
      <c r="Z61" s="72" t="s">
        <v>102</v>
      </c>
      <c r="AA61" s="115">
        <v>500</v>
      </c>
      <c r="AB61" s="115">
        <v>450</v>
      </c>
      <c r="AC61" s="115">
        <v>381</v>
      </c>
      <c r="AD61" s="114" t="s">
        <v>137</v>
      </c>
      <c r="AE61" s="115" t="s">
        <v>149</v>
      </c>
      <c r="AF61" s="115" t="s">
        <v>389</v>
      </c>
      <c r="AG61" s="115"/>
      <c r="AH61" s="115" t="s">
        <v>387</v>
      </c>
      <c r="AI61" s="115" t="s">
        <v>388</v>
      </c>
      <c r="AJ61" s="135" t="s">
        <v>462</v>
      </c>
    </row>
    <row r="62" spans="2:36" s="28" customFormat="1" ht="15.75" customHeight="1">
      <c r="B62" s="72" t="str">
        <f t="shared" si="4"/>
        <v>Riva Plus -  Midi - MF</v>
      </c>
      <c r="C62" s="115" t="s">
        <v>469</v>
      </c>
      <c r="D62" s="73" t="s">
        <v>148</v>
      </c>
      <c r="E62" s="72" t="s">
        <v>62</v>
      </c>
      <c r="F62" s="89" t="s">
        <v>32</v>
      </c>
      <c r="G62" s="90" t="s">
        <v>14</v>
      </c>
      <c r="H62" s="90" t="s">
        <v>578</v>
      </c>
      <c r="I62" s="96" t="s">
        <v>36</v>
      </c>
      <c r="J62" s="96" t="s">
        <v>36</v>
      </c>
      <c r="K62" s="96" t="s">
        <v>36</v>
      </c>
      <c r="L62" s="96" t="s">
        <v>36</v>
      </c>
      <c r="M62" s="90" t="s">
        <v>99</v>
      </c>
      <c r="N62" s="90" t="s">
        <v>99</v>
      </c>
      <c r="O62" s="92">
        <v>0.72</v>
      </c>
      <c r="P62" s="93">
        <f t="shared" si="5"/>
        <v>72</v>
      </c>
      <c r="Q62" s="94">
        <f t="shared" si="6"/>
        <v>1.45</v>
      </c>
      <c r="R62" s="93">
        <f t="shared" si="3"/>
        <v>94</v>
      </c>
      <c r="S62" s="93" t="str">
        <f>VLOOKUP(R62,'EEC TABLE'!$A$4:$B$154,2,TRUE)</f>
        <v>A</v>
      </c>
      <c r="T62" s="93" t="s">
        <v>12</v>
      </c>
      <c r="U62" s="120" t="s">
        <v>338</v>
      </c>
      <c r="V62" s="92">
        <v>0.71</v>
      </c>
      <c r="W62" s="95">
        <v>1.5E-3</v>
      </c>
      <c r="X62" s="95">
        <v>1.9E-3</v>
      </c>
      <c r="Y62" s="72" t="s">
        <v>116</v>
      </c>
      <c r="Z62" s="72" t="s">
        <v>102</v>
      </c>
      <c r="AA62" s="115">
        <v>500</v>
      </c>
      <c r="AB62" s="115">
        <v>450</v>
      </c>
      <c r="AC62" s="115">
        <v>381</v>
      </c>
      <c r="AD62" s="114" t="s">
        <v>137</v>
      </c>
      <c r="AE62" s="115" t="s">
        <v>149</v>
      </c>
      <c r="AF62" s="115" t="s">
        <v>389</v>
      </c>
      <c r="AG62" s="115"/>
      <c r="AH62" s="115" t="s">
        <v>387</v>
      </c>
      <c r="AI62" s="115" t="s">
        <v>388</v>
      </c>
      <c r="AJ62" s="135" t="s">
        <v>462</v>
      </c>
    </row>
    <row r="63" spans="2:36" s="28" customFormat="1" ht="15.75" customHeight="1">
      <c r="B63" s="72" t="str">
        <f t="shared" si="4"/>
        <v>Riva Plus -  Medium - Wood</v>
      </c>
      <c r="C63" s="115" t="s">
        <v>470</v>
      </c>
      <c r="D63" s="73" t="s">
        <v>148</v>
      </c>
      <c r="E63" s="72" t="s">
        <v>63</v>
      </c>
      <c r="F63" s="89" t="s">
        <v>33</v>
      </c>
      <c r="G63" s="90" t="s">
        <v>14</v>
      </c>
      <c r="H63" s="90" t="s">
        <v>12</v>
      </c>
      <c r="I63" s="96" t="s">
        <v>37</v>
      </c>
      <c r="J63" s="97" t="s">
        <v>99</v>
      </c>
      <c r="K63" s="96" t="s">
        <v>37</v>
      </c>
      <c r="L63" s="97" t="s">
        <v>99</v>
      </c>
      <c r="M63" s="90" t="s">
        <v>99</v>
      </c>
      <c r="N63" s="90" t="s">
        <v>99</v>
      </c>
      <c r="O63" s="92">
        <v>0.72</v>
      </c>
      <c r="P63" s="93">
        <f t="shared" si="5"/>
        <v>72</v>
      </c>
      <c r="Q63" s="94">
        <f t="shared" si="6"/>
        <v>1.45</v>
      </c>
      <c r="R63" s="93">
        <f t="shared" si="3"/>
        <v>94</v>
      </c>
      <c r="S63" s="93" t="str">
        <f>VLOOKUP(R63,'EEC TABLE'!$A$4:$B$154,2,TRUE)</f>
        <v>A</v>
      </c>
      <c r="T63" s="93" t="s">
        <v>12</v>
      </c>
      <c r="U63" s="93"/>
      <c r="V63" s="97" t="s">
        <v>99</v>
      </c>
      <c r="W63" s="95">
        <v>1.4E-3</v>
      </c>
      <c r="X63" s="97" t="s">
        <v>99</v>
      </c>
      <c r="Y63" s="72" t="s">
        <v>116</v>
      </c>
      <c r="Z63" s="72" t="s">
        <v>102</v>
      </c>
      <c r="AA63" s="115">
        <v>500</v>
      </c>
      <c r="AB63" s="115">
        <v>450</v>
      </c>
      <c r="AC63" s="115">
        <v>381</v>
      </c>
      <c r="AD63" s="114" t="s">
        <v>137</v>
      </c>
      <c r="AE63" s="115">
        <v>6385</v>
      </c>
      <c r="AF63" s="115" t="s">
        <v>389</v>
      </c>
      <c r="AG63" s="115"/>
      <c r="AH63" s="115" t="s">
        <v>387</v>
      </c>
      <c r="AI63" s="115" t="s">
        <v>388</v>
      </c>
      <c r="AJ63" s="135" t="s">
        <v>462</v>
      </c>
    </row>
    <row r="64" spans="2:36" s="28" customFormat="1" ht="15.75" customHeight="1">
      <c r="B64" s="72" t="str">
        <f t="shared" si="4"/>
        <v>Riva Plus -  Medium - MF</v>
      </c>
      <c r="C64" s="115" t="s">
        <v>470</v>
      </c>
      <c r="D64" s="73" t="s">
        <v>148</v>
      </c>
      <c r="E64" s="72" t="s">
        <v>64</v>
      </c>
      <c r="F64" s="89" t="s">
        <v>33</v>
      </c>
      <c r="G64" s="90" t="s">
        <v>14</v>
      </c>
      <c r="H64" s="90" t="s">
        <v>578</v>
      </c>
      <c r="I64" s="96" t="s">
        <v>37</v>
      </c>
      <c r="J64" s="96" t="s">
        <v>37</v>
      </c>
      <c r="K64" s="96" t="s">
        <v>37</v>
      </c>
      <c r="L64" s="96" t="s">
        <v>37</v>
      </c>
      <c r="M64" s="90" t="s">
        <v>99</v>
      </c>
      <c r="N64" s="90" t="s">
        <v>99</v>
      </c>
      <c r="O64" s="92">
        <v>0.72</v>
      </c>
      <c r="P64" s="93">
        <f t="shared" si="5"/>
        <v>72</v>
      </c>
      <c r="Q64" s="94">
        <f t="shared" si="6"/>
        <v>1.45</v>
      </c>
      <c r="R64" s="93">
        <f t="shared" si="3"/>
        <v>94</v>
      </c>
      <c r="S64" s="93" t="str">
        <f>VLOOKUP(R64,'EEC TABLE'!$A$4:$B$154,2,TRUE)</f>
        <v>A</v>
      </c>
      <c r="T64" s="93" t="s">
        <v>12</v>
      </c>
      <c r="U64" s="120" t="s">
        <v>338</v>
      </c>
      <c r="V64" s="92">
        <v>0.71</v>
      </c>
      <c r="W64" s="95">
        <v>1.4E-3</v>
      </c>
      <c r="X64" s="95">
        <v>6.9999999999999999E-4</v>
      </c>
      <c r="Y64" s="72" t="s">
        <v>116</v>
      </c>
      <c r="Z64" s="72" t="s">
        <v>102</v>
      </c>
      <c r="AA64" s="115">
        <v>500</v>
      </c>
      <c r="AB64" s="115">
        <v>450</v>
      </c>
      <c r="AC64" s="115">
        <v>381</v>
      </c>
      <c r="AD64" s="114" t="s">
        <v>137</v>
      </c>
      <c r="AE64" s="115">
        <v>6385</v>
      </c>
      <c r="AF64" s="115" t="s">
        <v>389</v>
      </c>
      <c r="AG64" s="115"/>
      <c r="AH64" s="115" t="s">
        <v>387</v>
      </c>
      <c r="AI64" s="115" t="s">
        <v>388</v>
      </c>
      <c r="AJ64" s="135" t="s">
        <v>462</v>
      </c>
    </row>
    <row r="65" spans="2:36" s="28" customFormat="1" ht="15.75" customHeight="1">
      <c r="B65" s="72" t="str">
        <f t="shared" si="4"/>
        <v>Riva Plus -  Large - Wood</v>
      </c>
      <c r="C65" s="115" t="s">
        <v>471</v>
      </c>
      <c r="D65" s="73" t="s">
        <v>148</v>
      </c>
      <c r="E65" s="72" t="s">
        <v>65</v>
      </c>
      <c r="F65" s="89" t="s">
        <v>34</v>
      </c>
      <c r="G65" s="90" t="s">
        <v>14</v>
      </c>
      <c r="H65" s="90" t="s">
        <v>12</v>
      </c>
      <c r="I65" s="96" t="s">
        <v>38</v>
      </c>
      <c r="J65" s="97" t="s">
        <v>99</v>
      </c>
      <c r="K65" s="96" t="s">
        <v>38</v>
      </c>
      <c r="L65" s="97" t="s">
        <v>99</v>
      </c>
      <c r="M65" s="90" t="s">
        <v>99</v>
      </c>
      <c r="N65" s="90" t="s">
        <v>99</v>
      </c>
      <c r="O65" s="92">
        <v>0.78</v>
      </c>
      <c r="P65" s="93">
        <f t="shared" si="5"/>
        <v>78</v>
      </c>
      <c r="Q65" s="94">
        <f t="shared" si="6"/>
        <v>1.45</v>
      </c>
      <c r="R65" s="93">
        <f t="shared" si="3"/>
        <v>103</v>
      </c>
      <c r="S65" s="93" t="str">
        <f>VLOOKUP(R65,'EEC TABLE'!$A$4:$B$154,2,TRUE)</f>
        <v>A</v>
      </c>
      <c r="T65" s="93" t="s">
        <v>12</v>
      </c>
      <c r="U65" s="93"/>
      <c r="V65" s="97" t="s">
        <v>99</v>
      </c>
      <c r="W65" s="95">
        <v>3.0000000000000001E-3</v>
      </c>
      <c r="X65" s="97" t="s">
        <v>99</v>
      </c>
      <c r="Y65" s="72" t="s">
        <v>116</v>
      </c>
      <c r="Z65" s="72" t="s">
        <v>102</v>
      </c>
      <c r="AA65" s="115">
        <v>500</v>
      </c>
      <c r="AB65" s="115">
        <v>400</v>
      </c>
      <c r="AC65" s="115">
        <v>408</v>
      </c>
      <c r="AD65" s="114" t="s">
        <v>137</v>
      </c>
      <c r="AE65" s="115">
        <v>6256</v>
      </c>
      <c r="AF65" s="115" t="s">
        <v>389</v>
      </c>
      <c r="AG65" s="115"/>
      <c r="AH65" s="115" t="s">
        <v>387</v>
      </c>
      <c r="AI65" s="115" t="s">
        <v>388</v>
      </c>
      <c r="AJ65" s="135" t="s">
        <v>462</v>
      </c>
    </row>
    <row r="66" spans="2:36" s="28" customFormat="1" ht="15.75" customHeight="1">
      <c r="B66" s="72" t="str">
        <f t="shared" si="4"/>
        <v>Riva Plus -  Large - MF</v>
      </c>
      <c r="C66" s="115" t="s">
        <v>471</v>
      </c>
      <c r="D66" s="73" t="s">
        <v>148</v>
      </c>
      <c r="E66" s="72" t="s">
        <v>66</v>
      </c>
      <c r="F66" s="89" t="s">
        <v>34</v>
      </c>
      <c r="G66" s="90" t="s">
        <v>14</v>
      </c>
      <c r="H66" s="90" t="s">
        <v>578</v>
      </c>
      <c r="I66" s="96" t="s">
        <v>38</v>
      </c>
      <c r="J66" s="96" t="s">
        <v>38</v>
      </c>
      <c r="K66" s="96" t="s">
        <v>38</v>
      </c>
      <c r="L66" s="96" t="s">
        <v>38</v>
      </c>
      <c r="M66" s="90" t="s">
        <v>99</v>
      </c>
      <c r="N66" s="90" t="s">
        <v>99</v>
      </c>
      <c r="O66" s="92">
        <v>0.78</v>
      </c>
      <c r="P66" s="93">
        <f t="shared" si="5"/>
        <v>78</v>
      </c>
      <c r="Q66" s="94">
        <f t="shared" si="6"/>
        <v>1.45</v>
      </c>
      <c r="R66" s="93">
        <f t="shared" si="3"/>
        <v>103</v>
      </c>
      <c r="S66" s="93" t="str">
        <f>VLOOKUP(R66,'EEC TABLE'!$A$4:$B$154,2,TRUE)</f>
        <v>A</v>
      </c>
      <c r="T66" s="93" t="s">
        <v>12</v>
      </c>
      <c r="U66" s="120" t="s">
        <v>338</v>
      </c>
      <c r="V66" s="92">
        <v>0.7</v>
      </c>
      <c r="W66" s="95">
        <v>3.0000000000000001E-3</v>
      </c>
      <c r="X66" s="95">
        <v>2.5000000000000001E-3</v>
      </c>
      <c r="Y66" s="72" t="s">
        <v>116</v>
      </c>
      <c r="Z66" s="72" t="s">
        <v>102</v>
      </c>
      <c r="AA66" s="115">
        <v>500</v>
      </c>
      <c r="AB66" s="115">
        <v>400</v>
      </c>
      <c r="AC66" s="115">
        <v>408</v>
      </c>
      <c r="AD66" s="114" t="s">
        <v>137</v>
      </c>
      <c r="AE66" s="115">
        <v>6256</v>
      </c>
      <c r="AF66" s="115" t="s">
        <v>389</v>
      </c>
      <c r="AG66" s="115"/>
      <c r="AH66" s="115" t="s">
        <v>387</v>
      </c>
      <c r="AI66" s="115" t="s">
        <v>388</v>
      </c>
      <c r="AJ66" s="135" t="s">
        <v>462</v>
      </c>
    </row>
    <row r="67" spans="2:36" s="83" customFormat="1" ht="15.75" customHeight="1">
      <c r="B67" s="84"/>
      <c r="C67" s="118"/>
      <c r="D67" s="117"/>
      <c r="E67" s="84"/>
      <c r="F67" s="85"/>
      <c r="G67" s="84"/>
      <c r="H67" s="85"/>
      <c r="I67" s="85"/>
      <c r="J67" s="85"/>
      <c r="K67" s="85"/>
      <c r="L67" s="85"/>
      <c r="M67" s="85"/>
      <c r="N67" s="85"/>
      <c r="O67" s="85"/>
      <c r="P67" s="98"/>
      <c r="Q67" s="103"/>
      <c r="R67" s="82"/>
      <c r="S67" s="98"/>
      <c r="T67" s="98"/>
      <c r="U67" s="98"/>
      <c r="V67" s="85"/>
      <c r="W67" s="85"/>
      <c r="X67" s="85"/>
      <c r="Y67" s="118"/>
      <c r="Z67" s="118"/>
      <c r="AA67" s="118"/>
      <c r="AB67" s="118"/>
      <c r="AC67" s="118"/>
      <c r="AD67" s="117"/>
      <c r="AE67" s="118"/>
      <c r="AF67" s="118"/>
      <c r="AG67" s="118"/>
      <c r="AH67" s="118"/>
      <c r="AI67" s="118"/>
      <c r="AJ67" s="136"/>
    </row>
    <row r="68" spans="2:36" s="28" customFormat="1" ht="15.75" customHeight="1">
      <c r="B68" s="72" t="str">
        <f t="shared" si="4"/>
        <v>View - 3 - MF</v>
      </c>
      <c r="C68" s="115">
        <v>3</v>
      </c>
      <c r="D68" s="73" t="s">
        <v>150</v>
      </c>
      <c r="E68" s="72" t="s">
        <v>54</v>
      </c>
      <c r="F68" s="104" t="s">
        <v>662</v>
      </c>
      <c r="G68" s="90" t="s">
        <v>14</v>
      </c>
      <c r="H68" s="90" t="s">
        <v>578</v>
      </c>
      <c r="I68" s="91">
        <v>3.75</v>
      </c>
      <c r="J68" s="91">
        <v>3.75</v>
      </c>
      <c r="K68" s="91">
        <v>3.75</v>
      </c>
      <c r="L68" s="91">
        <v>3.75</v>
      </c>
      <c r="M68" s="90" t="s">
        <v>99</v>
      </c>
      <c r="N68" s="90" t="s">
        <v>99</v>
      </c>
      <c r="O68" s="92">
        <v>0.77</v>
      </c>
      <c r="P68" s="93">
        <f t="shared" si="5"/>
        <v>77</v>
      </c>
      <c r="Q68" s="94">
        <f t="shared" si="6"/>
        <v>1.45</v>
      </c>
      <c r="R68" s="93">
        <f t="shared" si="3"/>
        <v>102</v>
      </c>
      <c r="S68" s="93" t="str">
        <f>VLOOKUP(R68,'EEC TABLE'!$A$4:$B$154,2,TRUE)</f>
        <v>A</v>
      </c>
      <c r="T68" s="93" t="s">
        <v>12</v>
      </c>
      <c r="U68" s="120" t="s">
        <v>338</v>
      </c>
      <c r="V68" s="92">
        <v>0.86</v>
      </c>
      <c r="W68" s="95">
        <v>2.7000000000000001E-3</v>
      </c>
      <c r="X68" s="95">
        <v>2E-3</v>
      </c>
      <c r="Y68" s="72" t="s">
        <v>116</v>
      </c>
      <c r="Z68" s="72" t="s">
        <v>102</v>
      </c>
      <c r="AA68" s="115">
        <v>300</v>
      </c>
      <c r="AB68" s="115">
        <v>300</v>
      </c>
      <c r="AC68" s="115">
        <v>268</v>
      </c>
      <c r="AD68" s="114" t="s">
        <v>115</v>
      </c>
      <c r="AE68" s="115" t="s">
        <v>124</v>
      </c>
      <c r="AF68" s="115" t="s">
        <v>389</v>
      </c>
      <c r="AG68" s="115"/>
      <c r="AH68" s="115" t="s">
        <v>387</v>
      </c>
      <c r="AI68" s="115" t="s">
        <v>388</v>
      </c>
      <c r="AJ68" s="135" t="s">
        <v>462</v>
      </c>
    </row>
    <row r="69" spans="2:36" s="28" customFormat="1" ht="15.75" customHeight="1">
      <c r="B69" s="72" t="str">
        <f t="shared" si="4"/>
        <v>View - 5 - Wood</v>
      </c>
      <c r="C69" s="115">
        <v>5</v>
      </c>
      <c r="D69" s="73" t="s">
        <v>150</v>
      </c>
      <c r="E69" s="72" t="s">
        <v>56</v>
      </c>
      <c r="F69" s="104" t="s">
        <v>660</v>
      </c>
      <c r="G69" s="90" t="s">
        <v>14</v>
      </c>
      <c r="H69" s="90" t="s">
        <v>12</v>
      </c>
      <c r="I69" s="96">
        <v>5</v>
      </c>
      <c r="J69" s="90" t="s">
        <v>99</v>
      </c>
      <c r="K69" s="96">
        <v>5</v>
      </c>
      <c r="L69" s="90" t="s">
        <v>99</v>
      </c>
      <c r="M69" s="90" t="s">
        <v>99</v>
      </c>
      <c r="N69" s="90" t="s">
        <v>99</v>
      </c>
      <c r="O69" s="92">
        <v>0.8</v>
      </c>
      <c r="P69" s="93">
        <f t="shared" si="5"/>
        <v>80</v>
      </c>
      <c r="Q69" s="94">
        <f t="shared" si="6"/>
        <v>1.45</v>
      </c>
      <c r="R69" s="93">
        <f t="shared" si="3"/>
        <v>106</v>
      </c>
      <c r="S69" s="93" t="str">
        <f>VLOOKUP(R69,'EEC TABLE'!$A$4:$B$154,2,TRUE)</f>
        <v>A</v>
      </c>
      <c r="T69" s="93" t="s">
        <v>12</v>
      </c>
      <c r="U69" s="93"/>
      <c r="V69" s="97" t="s">
        <v>99</v>
      </c>
      <c r="W69" s="95">
        <v>2.2000000000000001E-3</v>
      </c>
      <c r="X69" s="97" t="s">
        <v>99</v>
      </c>
      <c r="Y69" s="72" t="s">
        <v>116</v>
      </c>
      <c r="Z69" s="72" t="s">
        <v>102</v>
      </c>
      <c r="AA69" s="115">
        <v>300</v>
      </c>
      <c r="AB69" s="115">
        <v>300</v>
      </c>
      <c r="AC69" s="115">
        <v>263</v>
      </c>
      <c r="AD69" s="114" t="s">
        <v>115</v>
      </c>
      <c r="AE69" s="115" t="s">
        <v>126</v>
      </c>
      <c r="AF69" s="115" t="s">
        <v>389</v>
      </c>
      <c r="AG69" s="115"/>
      <c r="AH69" s="115" t="s">
        <v>387</v>
      </c>
      <c r="AI69" s="115" t="s">
        <v>388</v>
      </c>
      <c r="AJ69" s="135" t="s">
        <v>462</v>
      </c>
    </row>
    <row r="70" spans="2:36" s="28" customFormat="1" ht="15.75" customHeight="1">
      <c r="B70" s="72" t="str">
        <f t="shared" si="4"/>
        <v>View - 5 - MF</v>
      </c>
      <c r="C70" s="115">
        <v>5</v>
      </c>
      <c r="D70" s="73" t="s">
        <v>150</v>
      </c>
      <c r="E70" s="72" t="s">
        <v>55</v>
      </c>
      <c r="F70" s="104" t="s">
        <v>663</v>
      </c>
      <c r="G70" s="90" t="s">
        <v>14</v>
      </c>
      <c r="H70" s="90" t="s">
        <v>578</v>
      </c>
      <c r="I70" s="96">
        <v>5</v>
      </c>
      <c r="J70" s="96">
        <v>5</v>
      </c>
      <c r="K70" s="96">
        <v>5</v>
      </c>
      <c r="L70" s="96">
        <v>5</v>
      </c>
      <c r="M70" s="90" t="s">
        <v>99</v>
      </c>
      <c r="N70" s="90" t="s">
        <v>99</v>
      </c>
      <c r="O70" s="92">
        <v>0.8</v>
      </c>
      <c r="P70" s="93">
        <f t="shared" si="5"/>
        <v>80</v>
      </c>
      <c r="Q70" s="94">
        <f t="shared" si="6"/>
        <v>1.45</v>
      </c>
      <c r="R70" s="93">
        <f t="shared" si="3"/>
        <v>106</v>
      </c>
      <c r="S70" s="93" t="str">
        <f>VLOOKUP(R70,'EEC TABLE'!$A$4:$B$154,2,TRUE)</f>
        <v>A</v>
      </c>
      <c r="T70" s="93" t="s">
        <v>12</v>
      </c>
      <c r="U70" s="120" t="s">
        <v>338</v>
      </c>
      <c r="V70" s="92">
        <v>0.85</v>
      </c>
      <c r="W70" s="95">
        <v>2.2000000000000001E-3</v>
      </c>
      <c r="X70" s="95">
        <v>2.8999999999999998E-3</v>
      </c>
      <c r="Y70" s="72" t="s">
        <v>116</v>
      </c>
      <c r="Z70" s="72" t="s">
        <v>102</v>
      </c>
      <c r="AA70" s="115">
        <v>300</v>
      </c>
      <c r="AB70" s="115">
        <v>300</v>
      </c>
      <c r="AC70" s="115">
        <v>263</v>
      </c>
      <c r="AD70" s="114" t="s">
        <v>115</v>
      </c>
      <c r="AE70" s="115" t="s">
        <v>126</v>
      </c>
      <c r="AF70" s="115" t="s">
        <v>389</v>
      </c>
      <c r="AG70" s="115"/>
      <c r="AH70" s="115" t="s">
        <v>387</v>
      </c>
      <c r="AI70" s="115" t="s">
        <v>388</v>
      </c>
      <c r="AJ70" s="135" t="s">
        <v>462</v>
      </c>
    </row>
    <row r="71" spans="2:36" s="28" customFormat="1" ht="15.75" customHeight="1">
      <c r="B71" s="72" t="str">
        <f t="shared" si="4"/>
        <v>View - 5T - MF</v>
      </c>
      <c r="C71" s="115" t="s">
        <v>681</v>
      </c>
      <c r="D71" s="73" t="s">
        <v>150</v>
      </c>
      <c r="E71" s="74" t="s">
        <v>285</v>
      </c>
      <c r="F71" s="105" t="s">
        <v>661</v>
      </c>
      <c r="G71" s="90" t="s">
        <v>14</v>
      </c>
      <c r="H71" s="90" t="s">
        <v>578</v>
      </c>
      <c r="I71" s="96">
        <v>6</v>
      </c>
      <c r="J71" s="96">
        <v>6</v>
      </c>
      <c r="K71" s="96">
        <v>6</v>
      </c>
      <c r="L71" s="96">
        <v>6</v>
      </c>
      <c r="M71" s="90" t="s">
        <v>99</v>
      </c>
      <c r="N71" s="90" t="s">
        <v>99</v>
      </c>
      <c r="O71" s="92">
        <v>0.78</v>
      </c>
      <c r="P71" s="93">
        <f t="shared" si="5"/>
        <v>78</v>
      </c>
      <c r="Q71" s="94">
        <f t="shared" si="6"/>
        <v>1.45</v>
      </c>
      <c r="R71" s="93">
        <f t="shared" si="3"/>
        <v>103</v>
      </c>
      <c r="S71" s="93" t="str">
        <f>VLOOKUP(R71,'EEC TABLE'!$A$4:$B$154,2,TRUE)</f>
        <v>A</v>
      </c>
      <c r="T71" s="93" t="s">
        <v>12</v>
      </c>
      <c r="U71" s="120" t="s">
        <v>338</v>
      </c>
      <c r="V71" s="92">
        <v>0.84</v>
      </c>
      <c r="W71" s="95">
        <v>2.8999999999999998E-3</v>
      </c>
      <c r="X71" s="95">
        <v>1.1999999999999999E-3</v>
      </c>
      <c r="Y71" s="72" t="s">
        <v>116</v>
      </c>
      <c r="Z71" s="72" t="s">
        <v>102</v>
      </c>
      <c r="AA71" s="115">
        <v>400</v>
      </c>
      <c r="AB71" s="115">
        <v>700</v>
      </c>
      <c r="AC71" s="115">
        <v>371</v>
      </c>
      <c r="AD71" s="114" t="s">
        <v>137</v>
      </c>
      <c r="AE71" s="115">
        <v>60570</v>
      </c>
      <c r="AF71" s="115" t="s">
        <v>389</v>
      </c>
      <c r="AG71" s="115"/>
      <c r="AH71" s="115" t="s">
        <v>387</v>
      </c>
      <c r="AI71" s="115" t="s">
        <v>388</v>
      </c>
      <c r="AJ71" s="135" t="s">
        <v>462</v>
      </c>
    </row>
    <row r="72" spans="2:36" s="28" customFormat="1" ht="15.75" customHeight="1">
      <c r="B72" s="72" t="str">
        <f t="shared" si="4"/>
        <v>View - 5T - Wood</v>
      </c>
      <c r="C72" s="115" t="s">
        <v>681</v>
      </c>
      <c r="D72" s="73" t="s">
        <v>150</v>
      </c>
      <c r="E72" s="74" t="s">
        <v>286</v>
      </c>
      <c r="F72" s="105" t="s">
        <v>661</v>
      </c>
      <c r="G72" s="90" t="s">
        <v>14</v>
      </c>
      <c r="H72" s="90" t="s">
        <v>12</v>
      </c>
      <c r="I72" s="96">
        <v>6</v>
      </c>
      <c r="J72" s="90" t="s">
        <v>99</v>
      </c>
      <c r="K72" s="96">
        <v>6</v>
      </c>
      <c r="L72" s="90" t="s">
        <v>99</v>
      </c>
      <c r="M72" s="90" t="s">
        <v>99</v>
      </c>
      <c r="N72" s="90" t="s">
        <v>99</v>
      </c>
      <c r="O72" s="92">
        <v>0.74</v>
      </c>
      <c r="P72" s="93">
        <f t="shared" si="5"/>
        <v>74</v>
      </c>
      <c r="Q72" s="94">
        <f t="shared" si="6"/>
        <v>1.45</v>
      </c>
      <c r="R72" s="93">
        <f t="shared" si="3"/>
        <v>97</v>
      </c>
      <c r="S72" s="93" t="str">
        <f>VLOOKUP(R72,'EEC TABLE'!$A$4:$B$154,2,TRUE)</f>
        <v>A</v>
      </c>
      <c r="T72" s="93" t="s">
        <v>12</v>
      </c>
      <c r="U72" s="93"/>
      <c r="V72" s="97" t="s">
        <v>99</v>
      </c>
      <c r="W72" s="95">
        <v>1.5E-3</v>
      </c>
      <c r="X72" s="97" t="s">
        <v>99</v>
      </c>
      <c r="Y72" s="72" t="s">
        <v>116</v>
      </c>
      <c r="Z72" s="72" t="s">
        <v>102</v>
      </c>
      <c r="AA72" s="115">
        <v>400</v>
      </c>
      <c r="AB72" s="115">
        <v>700</v>
      </c>
      <c r="AC72" s="115">
        <v>371</v>
      </c>
      <c r="AD72" s="114" t="s">
        <v>137</v>
      </c>
      <c r="AE72" s="115">
        <v>60571</v>
      </c>
      <c r="AF72" s="115" t="s">
        <v>389</v>
      </c>
      <c r="AG72" s="115"/>
      <c r="AH72" s="115" t="s">
        <v>387</v>
      </c>
      <c r="AI72" s="115" t="s">
        <v>388</v>
      </c>
      <c r="AJ72" s="135" t="s">
        <v>462</v>
      </c>
    </row>
    <row r="73" spans="2:36" s="28" customFormat="1" ht="15.75" customHeight="1">
      <c r="B73" s="72" t="str">
        <f t="shared" si="4"/>
        <v>View - 8 - Wood</v>
      </c>
      <c r="C73" s="115">
        <v>8</v>
      </c>
      <c r="D73" s="73" t="s">
        <v>150</v>
      </c>
      <c r="E73" s="72" t="s">
        <v>57</v>
      </c>
      <c r="F73" s="104" t="s">
        <v>665</v>
      </c>
      <c r="G73" s="90" t="s">
        <v>14</v>
      </c>
      <c r="H73" s="90" t="s">
        <v>12</v>
      </c>
      <c r="I73" s="96">
        <v>8</v>
      </c>
      <c r="J73" s="90" t="s">
        <v>99</v>
      </c>
      <c r="K73" s="96">
        <v>8</v>
      </c>
      <c r="L73" s="90" t="s">
        <v>99</v>
      </c>
      <c r="M73" s="90" t="s">
        <v>99</v>
      </c>
      <c r="N73" s="90" t="s">
        <v>99</v>
      </c>
      <c r="O73" s="92">
        <v>0.76</v>
      </c>
      <c r="P73" s="93">
        <f t="shared" si="5"/>
        <v>76</v>
      </c>
      <c r="Q73" s="94">
        <f t="shared" si="6"/>
        <v>1.45</v>
      </c>
      <c r="R73" s="93">
        <f t="shared" si="3"/>
        <v>100</v>
      </c>
      <c r="S73" s="93" t="str">
        <f>VLOOKUP(R73,'EEC TABLE'!$A$4:$B$154,2,TRUE)</f>
        <v>A</v>
      </c>
      <c r="T73" s="93" t="s">
        <v>12</v>
      </c>
      <c r="U73" s="93"/>
      <c r="V73" s="97" t="s">
        <v>99</v>
      </c>
      <c r="W73" s="95">
        <v>8.0000000000000004E-4</v>
      </c>
      <c r="X73" s="97" t="s">
        <v>99</v>
      </c>
      <c r="Y73" s="72" t="s">
        <v>116</v>
      </c>
      <c r="Z73" s="72" t="s">
        <v>102</v>
      </c>
      <c r="AA73" s="115">
        <v>350</v>
      </c>
      <c r="AB73" s="115">
        <v>350</v>
      </c>
      <c r="AC73" s="115">
        <v>355</v>
      </c>
      <c r="AD73" s="114" t="s">
        <v>115</v>
      </c>
      <c r="AE73" s="115" t="s">
        <v>130</v>
      </c>
      <c r="AF73" s="115" t="s">
        <v>389</v>
      </c>
      <c r="AG73" s="115"/>
      <c r="AH73" s="115" t="s">
        <v>387</v>
      </c>
      <c r="AI73" s="115" t="s">
        <v>388</v>
      </c>
      <c r="AJ73" s="135" t="s">
        <v>462</v>
      </c>
    </row>
    <row r="74" spans="2:36" s="28" customFormat="1" ht="15.75" customHeight="1">
      <c r="B74" s="72" t="str">
        <f t="shared" si="4"/>
        <v>View - 8 - MF</v>
      </c>
      <c r="C74" s="115">
        <v>8</v>
      </c>
      <c r="D74" s="73" t="s">
        <v>150</v>
      </c>
      <c r="E74" s="72" t="s">
        <v>58</v>
      </c>
      <c r="F74" s="104" t="s">
        <v>664</v>
      </c>
      <c r="G74" s="90" t="s">
        <v>14</v>
      </c>
      <c r="H74" s="90" t="s">
        <v>578</v>
      </c>
      <c r="I74" s="96">
        <v>8</v>
      </c>
      <c r="J74" s="96">
        <v>8</v>
      </c>
      <c r="K74" s="96">
        <v>8</v>
      </c>
      <c r="L74" s="96">
        <v>8</v>
      </c>
      <c r="M74" s="90" t="s">
        <v>99</v>
      </c>
      <c r="N74" s="90" t="s">
        <v>99</v>
      </c>
      <c r="O74" s="92">
        <v>0.76</v>
      </c>
      <c r="P74" s="93">
        <f t="shared" si="5"/>
        <v>76</v>
      </c>
      <c r="Q74" s="94">
        <f t="shared" si="6"/>
        <v>1.45</v>
      </c>
      <c r="R74" s="93">
        <f t="shared" si="3"/>
        <v>100</v>
      </c>
      <c r="S74" s="93" t="str">
        <f>VLOOKUP(R74,'EEC TABLE'!$A$4:$B$154,2,TRUE)</f>
        <v>A</v>
      </c>
      <c r="T74" s="93" t="s">
        <v>12</v>
      </c>
      <c r="U74" s="120" t="s">
        <v>338</v>
      </c>
      <c r="V74" s="92">
        <v>0.81</v>
      </c>
      <c r="W74" s="95">
        <v>8.0000000000000004E-4</v>
      </c>
      <c r="X74" s="95">
        <v>2.5000000000000001E-3</v>
      </c>
      <c r="Y74" s="72" t="s">
        <v>116</v>
      </c>
      <c r="Z74" s="72" t="s">
        <v>102</v>
      </c>
      <c r="AA74" s="115">
        <v>350</v>
      </c>
      <c r="AB74" s="115">
        <v>350</v>
      </c>
      <c r="AC74" s="115">
        <v>355</v>
      </c>
      <c r="AD74" s="114" t="s">
        <v>115</v>
      </c>
      <c r="AE74" s="115" t="s">
        <v>130</v>
      </c>
      <c r="AF74" s="115" t="s">
        <v>389</v>
      </c>
      <c r="AG74" s="115"/>
      <c r="AH74" s="115" t="s">
        <v>387</v>
      </c>
      <c r="AI74" s="115" t="s">
        <v>388</v>
      </c>
      <c r="AJ74" s="135" t="s">
        <v>462</v>
      </c>
    </row>
    <row r="75" spans="2:36" s="28" customFormat="1" ht="15.75" customHeight="1">
      <c r="B75" s="72" t="str">
        <f t="shared" si="4"/>
        <v>View -  7 Inset - MF</v>
      </c>
      <c r="C75" s="115" t="s">
        <v>475</v>
      </c>
      <c r="D75" s="73" t="s">
        <v>150</v>
      </c>
      <c r="E75" s="72" t="s">
        <v>74</v>
      </c>
      <c r="F75" s="104" t="s">
        <v>229</v>
      </c>
      <c r="G75" s="90" t="s">
        <v>19</v>
      </c>
      <c r="H75" s="90" t="s">
        <v>578</v>
      </c>
      <c r="I75" s="96">
        <v>7</v>
      </c>
      <c r="J75" s="96">
        <v>7</v>
      </c>
      <c r="K75" s="96">
        <v>7</v>
      </c>
      <c r="L75" s="96">
        <v>7</v>
      </c>
      <c r="M75" s="90" t="s">
        <v>99</v>
      </c>
      <c r="N75" s="90" t="s">
        <v>99</v>
      </c>
      <c r="O75" s="92">
        <v>0.78</v>
      </c>
      <c r="P75" s="93">
        <f t="shared" si="5"/>
        <v>78</v>
      </c>
      <c r="Q75" s="94">
        <f t="shared" si="6"/>
        <v>1.45</v>
      </c>
      <c r="R75" s="93">
        <f t="shared" ref="R75:R138" si="7">ROUND((P75*Q75)-(10),0)</f>
        <v>103</v>
      </c>
      <c r="S75" s="93" t="str">
        <f>VLOOKUP(R75,'EEC TABLE'!$A$4:$B$154,2,TRUE)</f>
        <v>A</v>
      </c>
      <c r="T75" s="93" t="s">
        <v>12</v>
      </c>
      <c r="U75" s="120" t="s">
        <v>338</v>
      </c>
      <c r="V75" s="92">
        <v>0.87</v>
      </c>
      <c r="W75" s="95">
        <v>1.6000000000000001E-3</v>
      </c>
      <c r="X75" s="95">
        <v>2.0999999999999999E-3</v>
      </c>
      <c r="Y75" s="72" t="s">
        <v>123</v>
      </c>
      <c r="Z75" s="72" t="s">
        <v>122</v>
      </c>
      <c r="AA75" s="115" t="s">
        <v>133</v>
      </c>
      <c r="AB75" s="115" t="s">
        <v>133</v>
      </c>
      <c r="AC75" s="115">
        <v>205</v>
      </c>
      <c r="AD75" s="114" t="s">
        <v>134</v>
      </c>
      <c r="AE75" s="115" t="s">
        <v>135</v>
      </c>
      <c r="AF75" s="115" t="s">
        <v>389</v>
      </c>
      <c r="AG75" s="115"/>
      <c r="AH75" s="115" t="s">
        <v>387</v>
      </c>
      <c r="AI75" s="115" t="s">
        <v>388</v>
      </c>
      <c r="AJ75" s="135" t="s">
        <v>462</v>
      </c>
    </row>
    <row r="76" spans="2:36" s="28" customFormat="1" ht="15.75" customHeight="1">
      <c r="B76" s="72" t="str">
        <f t="shared" si="4"/>
        <v>View -  8 HO Boiler - MF</v>
      </c>
      <c r="C76" s="115" t="s">
        <v>477</v>
      </c>
      <c r="D76" s="73" t="s">
        <v>150</v>
      </c>
      <c r="E76" s="72" t="s">
        <v>238</v>
      </c>
      <c r="F76" s="89" t="s">
        <v>228</v>
      </c>
      <c r="G76" s="90" t="s">
        <v>14</v>
      </c>
      <c r="H76" s="90" t="s">
        <v>578</v>
      </c>
      <c r="I76" s="102">
        <v>13</v>
      </c>
      <c r="J76" s="96">
        <v>14</v>
      </c>
      <c r="K76" s="96">
        <v>6</v>
      </c>
      <c r="L76" s="96">
        <v>6</v>
      </c>
      <c r="M76" s="96">
        <v>7</v>
      </c>
      <c r="N76" s="96">
        <v>8</v>
      </c>
      <c r="O76" s="101">
        <v>0.7</v>
      </c>
      <c r="P76" s="93">
        <f t="shared" si="5"/>
        <v>70</v>
      </c>
      <c r="Q76" s="94">
        <f t="shared" si="6"/>
        <v>1.45</v>
      </c>
      <c r="R76" s="93">
        <f t="shared" si="7"/>
        <v>92</v>
      </c>
      <c r="S76" s="93" t="str">
        <f>VLOOKUP(R76,'EEC TABLE'!$A$4:$B$154,2,TRUE)</f>
        <v>A</v>
      </c>
      <c r="T76" s="93" t="s">
        <v>12</v>
      </c>
      <c r="U76" s="120" t="s">
        <v>338</v>
      </c>
      <c r="V76" s="101">
        <v>0.72</v>
      </c>
      <c r="W76" s="95">
        <v>2.8999999999999998E-3</v>
      </c>
      <c r="X76" s="95">
        <v>3.8999999999999998E-3</v>
      </c>
      <c r="Y76" s="72" t="s">
        <v>116</v>
      </c>
      <c r="Z76" s="72" t="s">
        <v>216</v>
      </c>
      <c r="AA76" s="115">
        <v>150</v>
      </c>
      <c r="AB76" s="115">
        <v>250</v>
      </c>
      <c r="AC76" s="115">
        <v>377</v>
      </c>
      <c r="AD76" s="114" t="s">
        <v>137</v>
      </c>
      <c r="AE76" s="115">
        <v>6903</v>
      </c>
      <c r="AF76" s="115" t="s">
        <v>389</v>
      </c>
      <c r="AG76" s="115"/>
      <c r="AH76" s="115" t="s">
        <v>387</v>
      </c>
      <c r="AI76" s="115" t="s">
        <v>388</v>
      </c>
      <c r="AJ76" s="135" t="s">
        <v>462</v>
      </c>
    </row>
    <row r="77" spans="2:36" s="28" customFormat="1" ht="15.75" customHeight="1">
      <c r="B77" s="72" t="str">
        <f t="shared" si="4"/>
        <v>View -  8 HO Boiler - Wood</v>
      </c>
      <c r="C77" s="115" t="s">
        <v>477</v>
      </c>
      <c r="D77" s="73" t="s">
        <v>150</v>
      </c>
      <c r="E77" s="72" t="s">
        <v>239</v>
      </c>
      <c r="F77" s="89" t="s">
        <v>228</v>
      </c>
      <c r="G77" s="90" t="s">
        <v>14</v>
      </c>
      <c r="H77" s="90" t="s">
        <v>12</v>
      </c>
      <c r="I77" s="102">
        <v>13</v>
      </c>
      <c r="J77" s="90" t="s">
        <v>99</v>
      </c>
      <c r="K77" s="96">
        <v>6</v>
      </c>
      <c r="L77" s="90" t="s">
        <v>99</v>
      </c>
      <c r="M77" s="96">
        <v>7</v>
      </c>
      <c r="N77" s="90" t="s">
        <v>99</v>
      </c>
      <c r="O77" s="101">
        <v>0.7</v>
      </c>
      <c r="P77" s="93">
        <f t="shared" si="5"/>
        <v>70</v>
      </c>
      <c r="Q77" s="94">
        <f t="shared" si="6"/>
        <v>1.45</v>
      </c>
      <c r="R77" s="93">
        <f t="shared" si="7"/>
        <v>92</v>
      </c>
      <c r="S77" s="93" t="str">
        <f>VLOOKUP(R77,'EEC TABLE'!$A$4:$B$154,2,TRUE)</f>
        <v>A</v>
      </c>
      <c r="T77" s="93" t="s">
        <v>12</v>
      </c>
      <c r="U77" s="93"/>
      <c r="V77" s="90" t="s">
        <v>99</v>
      </c>
      <c r="W77" s="95">
        <v>2.8999999999999998E-3</v>
      </c>
      <c r="X77" s="90" t="s">
        <v>99</v>
      </c>
      <c r="Y77" s="72" t="s">
        <v>116</v>
      </c>
      <c r="Z77" s="72" t="s">
        <v>216</v>
      </c>
      <c r="AA77" s="115">
        <v>150</v>
      </c>
      <c r="AB77" s="115">
        <v>250</v>
      </c>
      <c r="AC77" s="115">
        <v>377</v>
      </c>
      <c r="AD77" s="114" t="s">
        <v>137</v>
      </c>
      <c r="AE77" s="115">
        <v>6903</v>
      </c>
      <c r="AF77" s="115" t="s">
        <v>389</v>
      </c>
      <c r="AG77" s="115"/>
      <c r="AH77" s="115" t="s">
        <v>387</v>
      </c>
      <c r="AI77" s="115" t="s">
        <v>388</v>
      </c>
      <c r="AJ77" s="135" t="s">
        <v>462</v>
      </c>
    </row>
    <row r="78" spans="2:36" s="28" customFormat="1" ht="15.75" customHeight="1">
      <c r="B78" s="72" t="str">
        <f t="shared" si="4"/>
        <v>View -  7 Inset HO Boiler - MF</v>
      </c>
      <c r="C78" s="115" t="s">
        <v>476</v>
      </c>
      <c r="D78" s="73" t="s">
        <v>150</v>
      </c>
      <c r="E78" s="72" t="s">
        <v>241</v>
      </c>
      <c r="F78" s="99" t="s">
        <v>240</v>
      </c>
      <c r="G78" s="90" t="s">
        <v>19</v>
      </c>
      <c r="H78" s="90" t="s">
        <v>578</v>
      </c>
      <c r="I78" s="102">
        <v>11</v>
      </c>
      <c r="J78" s="96">
        <v>11</v>
      </c>
      <c r="K78" s="96">
        <v>4</v>
      </c>
      <c r="L78" s="96">
        <v>4</v>
      </c>
      <c r="M78" s="96">
        <v>7</v>
      </c>
      <c r="N78" s="96">
        <v>7</v>
      </c>
      <c r="O78" s="101">
        <v>0.74</v>
      </c>
      <c r="P78" s="93">
        <f t="shared" si="5"/>
        <v>74</v>
      </c>
      <c r="Q78" s="94">
        <f t="shared" si="6"/>
        <v>1.45</v>
      </c>
      <c r="R78" s="93">
        <f t="shared" si="7"/>
        <v>97</v>
      </c>
      <c r="S78" s="93" t="str">
        <f>VLOOKUP(R78,'EEC TABLE'!$A$4:$B$154,2,TRUE)</f>
        <v>A</v>
      </c>
      <c r="T78" s="93" t="s">
        <v>12</v>
      </c>
      <c r="U78" s="120" t="s">
        <v>338</v>
      </c>
      <c r="V78" s="101">
        <v>0.77</v>
      </c>
      <c r="W78" s="95">
        <v>4.0000000000000001E-3</v>
      </c>
      <c r="X78" s="95">
        <v>7.7000000000000002E-3</v>
      </c>
      <c r="Y78" s="72" t="s">
        <v>123</v>
      </c>
      <c r="Z78" s="72" t="s">
        <v>217</v>
      </c>
      <c r="AA78" s="115" t="s">
        <v>133</v>
      </c>
      <c r="AB78" s="115" t="s">
        <v>133</v>
      </c>
      <c r="AC78" s="115">
        <v>386</v>
      </c>
      <c r="AD78" s="114" t="s">
        <v>137</v>
      </c>
      <c r="AE78" s="115">
        <v>6906</v>
      </c>
      <c r="AF78" s="115" t="s">
        <v>389</v>
      </c>
      <c r="AG78" s="115"/>
      <c r="AH78" s="115" t="s">
        <v>387</v>
      </c>
      <c r="AI78" s="115" t="s">
        <v>388</v>
      </c>
      <c r="AJ78" s="135" t="s">
        <v>462</v>
      </c>
    </row>
    <row r="79" spans="2:36" s="28" customFormat="1" ht="15.75" customHeight="1">
      <c r="B79" s="72" t="str">
        <f t="shared" si="4"/>
        <v>View -  7 Inset HO Boiler - Wood</v>
      </c>
      <c r="C79" s="115" t="s">
        <v>476</v>
      </c>
      <c r="D79" s="73" t="s">
        <v>150</v>
      </c>
      <c r="E79" s="72" t="s">
        <v>242</v>
      </c>
      <c r="F79" s="99" t="s">
        <v>240</v>
      </c>
      <c r="G79" s="90" t="s">
        <v>19</v>
      </c>
      <c r="H79" s="90" t="s">
        <v>12</v>
      </c>
      <c r="I79" s="102">
        <v>11</v>
      </c>
      <c r="J79" s="97" t="s">
        <v>99</v>
      </c>
      <c r="K79" s="96">
        <v>4</v>
      </c>
      <c r="L79" s="97" t="s">
        <v>99</v>
      </c>
      <c r="M79" s="96">
        <v>7</v>
      </c>
      <c r="N79" s="97" t="s">
        <v>99</v>
      </c>
      <c r="O79" s="101">
        <v>0.74</v>
      </c>
      <c r="P79" s="93">
        <f t="shared" si="5"/>
        <v>74</v>
      </c>
      <c r="Q79" s="94">
        <f t="shared" si="6"/>
        <v>1.45</v>
      </c>
      <c r="R79" s="93">
        <f t="shared" si="7"/>
        <v>97</v>
      </c>
      <c r="S79" s="93" t="str">
        <f>VLOOKUP(R79,'EEC TABLE'!$A$4:$B$154,2,TRUE)</f>
        <v>A</v>
      </c>
      <c r="T79" s="93" t="s">
        <v>12</v>
      </c>
      <c r="U79" s="93"/>
      <c r="V79" s="97" t="s">
        <v>99</v>
      </c>
      <c r="W79" s="95">
        <v>4.0000000000000001E-3</v>
      </c>
      <c r="X79" s="97" t="s">
        <v>99</v>
      </c>
      <c r="Y79" s="72" t="s">
        <v>123</v>
      </c>
      <c r="Z79" s="72" t="s">
        <v>217</v>
      </c>
      <c r="AA79" s="115" t="s">
        <v>133</v>
      </c>
      <c r="AB79" s="115" t="s">
        <v>133</v>
      </c>
      <c r="AC79" s="115">
        <v>386</v>
      </c>
      <c r="AD79" s="114" t="s">
        <v>137</v>
      </c>
      <c r="AE79" s="115">
        <v>6906</v>
      </c>
      <c r="AF79" s="115" t="s">
        <v>389</v>
      </c>
      <c r="AG79" s="115"/>
      <c r="AH79" s="115" t="s">
        <v>387</v>
      </c>
      <c r="AI79" s="115" t="s">
        <v>388</v>
      </c>
      <c r="AJ79" s="135" t="s">
        <v>462</v>
      </c>
    </row>
    <row r="80" spans="2:36" s="83" customFormat="1" ht="15.75" customHeight="1">
      <c r="B80" s="84"/>
      <c r="C80" s="118"/>
      <c r="D80" s="85"/>
      <c r="E80" s="84"/>
      <c r="F80" s="106"/>
      <c r="G80" s="107"/>
      <c r="H80" s="107"/>
      <c r="I80" s="108"/>
      <c r="J80" s="107"/>
      <c r="K80" s="109"/>
      <c r="L80" s="107"/>
      <c r="M80" s="109"/>
      <c r="N80" s="107"/>
      <c r="O80" s="110"/>
      <c r="P80" s="98"/>
      <c r="Q80" s="103"/>
      <c r="R80" s="82"/>
      <c r="S80" s="98"/>
      <c r="T80" s="98"/>
      <c r="U80" s="98"/>
      <c r="V80" s="107"/>
      <c r="W80" s="111"/>
      <c r="X80" s="107"/>
      <c r="Y80" s="84"/>
      <c r="Z80" s="84"/>
      <c r="AA80" s="118"/>
      <c r="AB80" s="118"/>
      <c r="AC80" s="118"/>
      <c r="AD80" s="117"/>
      <c r="AE80" s="118"/>
      <c r="AF80" s="118"/>
      <c r="AG80" s="118"/>
      <c r="AH80" s="118"/>
      <c r="AI80" s="118"/>
      <c r="AJ80" s="136"/>
    </row>
    <row r="81" spans="2:36" s="28" customFormat="1" ht="15.75" customHeight="1">
      <c r="B81" s="72" t="str">
        <f t="shared" ref="B81:B144" si="8">CONCATENATE(D81,AJ81,C81,AJ81,H81)</f>
        <v>Brunel -  1A - MF</v>
      </c>
      <c r="C81" s="115" t="s">
        <v>472</v>
      </c>
      <c r="D81" s="73" t="s">
        <v>151</v>
      </c>
      <c r="E81" s="72">
        <v>7008</v>
      </c>
      <c r="F81" s="89" t="s">
        <v>41</v>
      </c>
      <c r="G81" s="90" t="s">
        <v>14</v>
      </c>
      <c r="H81" s="90" t="s">
        <v>578</v>
      </c>
      <c r="I81" s="96" t="s">
        <v>44</v>
      </c>
      <c r="J81" s="96" t="s">
        <v>44</v>
      </c>
      <c r="K81" s="96" t="s">
        <v>44</v>
      </c>
      <c r="L81" s="96" t="s">
        <v>44</v>
      </c>
      <c r="M81" s="90" t="s">
        <v>99</v>
      </c>
      <c r="N81" s="90" t="s">
        <v>99</v>
      </c>
      <c r="O81" s="92">
        <v>0.8</v>
      </c>
      <c r="P81" s="93">
        <f t="shared" si="5"/>
        <v>80</v>
      </c>
      <c r="Q81" s="94">
        <f t="shared" si="6"/>
        <v>1.45</v>
      </c>
      <c r="R81" s="93">
        <f t="shared" si="7"/>
        <v>106</v>
      </c>
      <c r="S81" s="93" t="str">
        <f>VLOOKUP(R81,'EEC TABLE'!$A$4:$B$154,2,TRUE)</f>
        <v>A</v>
      </c>
      <c r="T81" s="93" t="s">
        <v>12</v>
      </c>
      <c r="U81" s="120" t="s">
        <v>338</v>
      </c>
      <c r="V81" s="92">
        <v>0.84</v>
      </c>
      <c r="W81" s="95">
        <v>4.7999999999999996E-3</v>
      </c>
      <c r="X81" s="95">
        <v>8.0000000000000004E-4</v>
      </c>
      <c r="Y81" s="72" t="s">
        <v>116</v>
      </c>
      <c r="Z81" s="72" t="s">
        <v>102</v>
      </c>
      <c r="AA81" s="115">
        <v>300</v>
      </c>
      <c r="AB81" s="115">
        <v>300</v>
      </c>
      <c r="AC81" s="115">
        <v>239</v>
      </c>
      <c r="AD81" s="114" t="s">
        <v>115</v>
      </c>
      <c r="AE81" s="115" t="s">
        <v>152</v>
      </c>
      <c r="AF81" s="115" t="s">
        <v>389</v>
      </c>
      <c r="AG81" s="115"/>
      <c r="AH81" s="115" t="s">
        <v>387</v>
      </c>
      <c r="AI81" s="115" t="s">
        <v>388</v>
      </c>
      <c r="AJ81" s="135" t="s">
        <v>462</v>
      </c>
    </row>
    <row r="82" spans="2:36" s="28" customFormat="1" ht="15.75" customHeight="1">
      <c r="B82" s="72" t="str">
        <f t="shared" si="8"/>
        <v>Brunel -  2CB - MF</v>
      </c>
      <c r="C82" s="115" t="s">
        <v>473</v>
      </c>
      <c r="D82" s="73" t="s">
        <v>151</v>
      </c>
      <c r="E82" s="72">
        <v>7051</v>
      </c>
      <c r="F82" s="89" t="s">
        <v>40</v>
      </c>
      <c r="G82" s="90" t="s">
        <v>14</v>
      </c>
      <c r="H82" s="90" t="s">
        <v>578</v>
      </c>
      <c r="I82" s="96" t="s">
        <v>43</v>
      </c>
      <c r="J82" s="96" t="s">
        <v>43</v>
      </c>
      <c r="K82" s="96" t="s">
        <v>43</v>
      </c>
      <c r="L82" s="96" t="s">
        <v>43</v>
      </c>
      <c r="M82" s="90" t="s">
        <v>99</v>
      </c>
      <c r="N82" s="90" t="s">
        <v>99</v>
      </c>
      <c r="O82" s="92">
        <v>0.79</v>
      </c>
      <c r="P82" s="93">
        <f t="shared" si="5"/>
        <v>79</v>
      </c>
      <c r="Q82" s="94">
        <f t="shared" si="6"/>
        <v>1.45</v>
      </c>
      <c r="R82" s="93">
        <f t="shared" si="7"/>
        <v>105</v>
      </c>
      <c r="S82" s="93" t="str">
        <f>VLOOKUP(R82,'EEC TABLE'!$A$4:$B$154,2,TRUE)</f>
        <v>A</v>
      </c>
      <c r="T82" s="93" t="s">
        <v>12</v>
      </c>
      <c r="U82" s="120" t="s">
        <v>338</v>
      </c>
      <c r="V82" s="92">
        <v>0.78</v>
      </c>
      <c r="W82" s="95">
        <v>1.5E-3</v>
      </c>
      <c r="X82" s="95">
        <v>5.9999999999999995E-4</v>
      </c>
      <c r="Y82" s="72" t="s">
        <v>116</v>
      </c>
      <c r="Z82" s="72" t="s">
        <v>102</v>
      </c>
      <c r="AA82" s="115">
        <v>300</v>
      </c>
      <c r="AB82" s="115">
        <v>300</v>
      </c>
      <c r="AC82" s="115">
        <v>271</v>
      </c>
      <c r="AD82" s="114" t="s">
        <v>115</v>
      </c>
      <c r="AE82" s="115" t="s">
        <v>153</v>
      </c>
      <c r="AF82" s="115" t="s">
        <v>389</v>
      </c>
      <c r="AG82" s="115"/>
      <c r="AH82" s="115" t="s">
        <v>387</v>
      </c>
      <c r="AI82" s="115" t="s">
        <v>388</v>
      </c>
      <c r="AJ82" s="135" t="s">
        <v>462</v>
      </c>
    </row>
    <row r="83" spans="2:36" s="28" customFormat="1" ht="15.75" customHeight="1">
      <c r="B83" s="72" t="str">
        <f t="shared" si="8"/>
        <v>Brunel -  3CB - MF</v>
      </c>
      <c r="C83" s="115" t="s">
        <v>474</v>
      </c>
      <c r="D83" s="73" t="s">
        <v>151</v>
      </c>
      <c r="E83" s="72">
        <v>7053</v>
      </c>
      <c r="F83" s="89" t="s">
        <v>39</v>
      </c>
      <c r="G83" s="90" t="s">
        <v>14</v>
      </c>
      <c r="H83" s="90" t="s">
        <v>578</v>
      </c>
      <c r="I83" s="96" t="s">
        <v>42</v>
      </c>
      <c r="J83" s="96" t="s">
        <v>42</v>
      </c>
      <c r="K83" s="96" t="s">
        <v>42</v>
      </c>
      <c r="L83" s="96" t="s">
        <v>42</v>
      </c>
      <c r="M83" s="90" t="s">
        <v>99</v>
      </c>
      <c r="N83" s="90" t="s">
        <v>99</v>
      </c>
      <c r="O83" s="92">
        <v>0.76</v>
      </c>
      <c r="P83" s="93">
        <f t="shared" si="5"/>
        <v>76</v>
      </c>
      <c r="Q83" s="94">
        <f t="shared" si="6"/>
        <v>1.45</v>
      </c>
      <c r="R83" s="93">
        <f t="shared" si="7"/>
        <v>100</v>
      </c>
      <c r="S83" s="93" t="str">
        <f>VLOOKUP(R83,'EEC TABLE'!$A$4:$B$154,2,TRUE)</f>
        <v>A</v>
      </c>
      <c r="T83" s="93" t="s">
        <v>12</v>
      </c>
      <c r="U83" s="120" t="s">
        <v>338</v>
      </c>
      <c r="V83" s="92">
        <v>0.83</v>
      </c>
      <c r="W83" s="95">
        <v>3.0000000000000001E-3</v>
      </c>
      <c r="X83" s="95">
        <v>6.9999999999999999E-4</v>
      </c>
      <c r="Y83" s="72" t="s">
        <v>116</v>
      </c>
      <c r="Z83" s="72" t="s">
        <v>102</v>
      </c>
      <c r="AA83" s="115">
        <v>300</v>
      </c>
      <c r="AB83" s="115">
        <v>400</v>
      </c>
      <c r="AC83" s="115">
        <v>316</v>
      </c>
      <c r="AD83" s="114" t="s">
        <v>115</v>
      </c>
      <c r="AE83" s="115" t="s">
        <v>154</v>
      </c>
      <c r="AF83" s="115" t="s">
        <v>389</v>
      </c>
      <c r="AG83" s="115"/>
      <c r="AH83" s="115" t="s">
        <v>387</v>
      </c>
      <c r="AI83" s="115" t="s">
        <v>388</v>
      </c>
      <c r="AJ83" s="135" t="s">
        <v>462</v>
      </c>
    </row>
    <row r="84" spans="2:36" s="83" customFormat="1" ht="15.75" customHeight="1">
      <c r="B84" s="84"/>
      <c r="C84" s="118"/>
      <c r="D84" s="117"/>
      <c r="E84" s="84"/>
      <c r="F84" s="85"/>
      <c r="G84" s="84"/>
      <c r="H84" s="85"/>
      <c r="I84" s="85"/>
      <c r="J84" s="85"/>
      <c r="K84" s="85"/>
      <c r="L84" s="85"/>
      <c r="M84" s="85"/>
      <c r="N84" s="85"/>
      <c r="O84" s="85"/>
      <c r="P84" s="98"/>
      <c r="Q84" s="103"/>
      <c r="R84" s="82"/>
      <c r="S84" s="98"/>
      <c r="T84" s="98"/>
      <c r="U84" s="98"/>
      <c r="V84" s="85"/>
      <c r="W84" s="85"/>
      <c r="X84" s="85"/>
      <c r="Y84" s="118"/>
      <c r="Z84" s="118"/>
      <c r="AA84" s="118"/>
      <c r="AB84" s="118"/>
      <c r="AC84" s="118"/>
      <c r="AD84" s="117"/>
      <c r="AE84" s="118"/>
      <c r="AF84" s="118"/>
      <c r="AG84" s="118"/>
      <c r="AH84" s="118"/>
      <c r="AI84" s="118"/>
      <c r="AJ84" s="136"/>
    </row>
    <row r="85" spans="2:36" s="28" customFormat="1" ht="15.75" customHeight="1">
      <c r="B85" s="72" t="str">
        <f t="shared" si="8"/>
        <v>Regency - Small - MF</v>
      </c>
      <c r="C85" s="115" t="s">
        <v>479</v>
      </c>
      <c r="D85" s="73" t="s">
        <v>155</v>
      </c>
      <c r="E85" s="72">
        <v>1000</v>
      </c>
      <c r="F85" s="89" t="s">
        <v>45</v>
      </c>
      <c r="G85" s="90" t="s">
        <v>14</v>
      </c>
      <c r="H85" s="90" t="s">
        <v>578</v>
      </c>
      <c r="I85" s="96">
        <v>5</v>
      </c>
      <c r="J85" s="96">
        <v>4</v>
      </c>
      <c r="K85" s="96">
        <v>5</v>
      </c>
      <c r="L85" s="96">
        <v>4</v>
      </c>
      <c r="M85" s="90" t="s">
        <v>99</v>
      </c>
      <c r="N85" s="90" t="s">
        <v>99</v>
      </c>
      <c r="O85" s="92">
        <v>0.3</v>
      </c>
      <c r="P85" s="93">
        <f t="shared" si="5"/>
        <v>30</v>
      </c>
      <c r="Q85" s="94">
        <f t="shared" si="6"/>
        <v>1.45</v>
      </c>
      <c r="R85" s="93">
        <f t="shared" si="7"/>
        <v>34</v>
      </c>
      <c r="S85" s="93" t="str">
        <f>VLOOKUP(R85,'EEC TABLE'!$A$4:$B$154,2,TRUE)</f>
        <v>G</v>
      </c>
      <c r="T85" s="93" t="s">
        <v>12</v>
      </c>
      <c r="U85" s="120" t="s">
        <v>338</v>
      </c>
      <c r="V85" s="92">
        <v>0.38</v>
      </c>
      <c r="W85" s="95">
        <v>2.8999999999999998E-3</v>
      </c>
      <c r="X85" s="95">
        <v>6.1999999999999998E-3</v>
      </c>
      <c r="Y85" s="72" t="s">
        <v>123</v>
      </c>
      <c r="Z85" s="72" t="s">
        <v>102</v>
      </c>
      <c r="AA85" s="115">
        <v>450</v>
      </c>
      <c r="AB85" s="115">
        <v>450</v>
      </c>
      <c r="AC85" s="115">
        <v>201</v>
      </c>
      <c r="AD85" s="114" t="s">
        <v>115</v>
      </c>
      <c r="AE85" s="115" t="s">
        <v>156</v>
      </c>
      <c r="AF85" s="115" t="s">
        <v>389</v>
      </c>
      <c r="AG85" s="115"/>
      <c r="AH85" s="115" t="s">
        <v>387</v>
      </c>
      <c r="AI85" s="115" t="s">
        <v>388</v>
      </c>
      <c r="AJ85" s="135" t="s">
        <v>462</v>
      </c>
    </row>
    <row r="86" spans="2:36" s="28" customFormat="1" ht="15.75" customHeight="1">
      <c r="B86" s="72" t="str">
        <f t="shared" si="8"/>
        <v>Regency - Medium - MF</v>
      </c>
      <c r="C86" s="115" t="s">
        <v>480</v>
      </c>
      <c r="D86" s="73" t="s">
        <v>155</v>
      </c>
      <c r="E86" s="72">
        <v>1001</v>
      </c>
      <c r="F86" s="89" t="s">
        <v>46</v>
      </c>
      <c r="G86" s="90" t="s">
        <v>14</v>
      </c>
      <c r="H86" s="90" t="s">
        <v>578</v>
      </c>
      <c r="I86" s="96">
        <v>8</v>
      </c>
      <c r="J86" s="96">
        <v>4</v>
      </c>
      <c r="K86" s="96">
        <v>8</v>
      </c>
      <c r="L86" s="96">
        <v>4</v>
      </c>
      <c r="M86" s="90" t="s">
        <v>99</v>
      </c>
      <c r="N86" s="90" t="s">
        <v>99</v>
      </c>
      <c r="O86" s="92">
        <v>0.39</v>
      </c>
      <c r="P86" s="93">
        <f t="shared" si="5"/>
        <v>39</v>
      </c>
      <c r="Q86" s="94">
        <f t="shared" si="6"/>
        <v>1.45</v>
      </c>
      <c r="R86" s="93">
        <f t="shared" si="7"/>
        <v>47</v>
      </c>
      <c r="S86" s="93" t="str">
        <f>VLOOKUP(R86,'EEC TABLE'!$A$4:$B$154,2,TRUE)</f>
        <v>F</v>
      </c>
      <c r="T86" s="93" t="s">
        <v>12</v>
      </c>
      <c r="U86" s="120" t="s">
        <v>338</v>
      </c>
      <c r="V86" s="92">
        <v>0.39</v>
      </c>
      <c r="W86" s="95">
        <v>1.6999999999999999E-3</v>
      </c>
      <c r="X86" s="95">
        <v>4.7999999999999996E-3</v>
      </c>
      <c r="Y86" s="72" t="s">
        <v>123</v>
      </c>
      <c r="Z86" s="72" t="s">
        <v>102</v>
      </c>
      <c r="AA86" s="115">
        <v>450</v>
      </c>
      <c r="AB86" s="115">
        <v>450</v>
      </c>
      <c r="AC86" s="115">
        <v>329</v>
      </c>
      <c r="AD86" s="114" t="s">
        <v>115</v>
      </c>
      <c r="AE86" s="115" t="s">
        <v>157</v>
      </c>
      <c r="AF86" s="115" t="s">
        <v>389</v>
      </c>
      <c r="AG86" s="115"/>
      <c r="AH86" s="115" t="s">
        <v>387</v>
      </c>
      <c r="AI86" s="115" t="s">
        <v>388</v>
      </c>
      <c r="AJ86" s="135" t="s">
        <v>462</v>
      </c>
    </row>
    <row r="87" spans="2:36" s="83" customFormat="1" ht="15.75" customHeight="1">
      <c r="B87" s="84"/>
      <c r="C87" s="118"/>
      <c r="D87" s="117"/>
      <c r="E87" s="84"/>
      <c r="F87" s="85"/>
      <c r="G87" s="84"/>
      <c r="H87" s="85"/>
      <c r="I87" s="85"/>
      <c r="J87" s="85"/>
      <c r="K87" s="85"/>
      <c r="L87" s="85"/>
      <c r="M87" s="85"/>
      <c r="N87" s="85"/>
      <c r="O87" s="85"/>
      <c r="P87" s="98"/>
      <c r="Q87" s="103"/>
      <c r="R87" s="82"/>
      <c r="S87" s="98"/>
      <c r="T87" s="98"/>
      <c r="U87" s="98"/>
      <c r="V87" s="85"/>
      <c r="W87" s="85"/>
      <c r="X87" s="85"/>
      <c r="Y87" s="118"/>
      <c r="Z87" s="118"/>
      <c r="AA87" s="118"/>
      <c r="AB87" s="118"/>
      <c r="AC87" s="118"/>
      <c r="AD87" s="117"/>
      <c r="AE87" s="118"/>
      <c r="AF87" s="118"/>
      <c r="AG87" s="118"/>
      <c r="AH87" s="118"/>
      <c r="AI87" s="118"/>
      <c r="AJ87" s="136"/>
    </row>
    <row r="88" spans="2:36" s="28" customFormat="1" ht="15.75" customHeight="1">
      <c r="B88" s="72" t="str">
        <f t="shared" si="8"/>
        <v>Kensal - 20 - MF</v>
      </c>
      <c r="C88" s="115">
        <v>20</v>
      </c>
      <c r="D88" s="73" t="s">
        <v>161</v>
      </c>
      <c r="E88" s="72" t="s">
        <v>69</v>
      </c>
      <c r="F88" s="89" t="s">
        <v>158</v>
      </c>
      <c r="G88" s="90" t="s">
        <v>14</v>
      </c>
      <c r="H88" s="90" t="s">
        <v>578</v>
      </c>
      <c r="I88" s="91">
        <v>3.75</v>
      </c>
      <c r="J88" s="91">
        <v>3.75</v>
      </c>
      <c r="K88" s="91">
        <v>3.75</v>
      </c>
      <c r="L88" s="91">
        <v>3.75</v>
      </c>
      <c r="M88" s="90" t="s">
        <v>99</v>
      </c>
      <c r="N88" s="90" t="s">
        <v>99</v>
      </c>
      <c r="O88" s="92">
        <v>0.77</v>
      </c>
      <c r="P88" s="93">
        <f t="shared" si="5"/>
        <v>77</v>
      </c>
      <c r="Q88" s="94">
        <f t="shared" si="6"/>
        <v>1.45</v>
      </c>
      <c r="R88" s="93">
        <f t="shared" si="7"/>
        <v>102</v>
      </c>
      <c r="S88" s="93" t="str">
        <f>VLOOKUP(R88,'EEC TABLE'!$A$4:$B$154,2,TRUE)</f>
        <v>A</v>
      </c>
      <c r="T88" s="93" t="s">
        <v>12</v>
      </c>
      <c r="U88" s="120" t="s">
        <v>338</v>
      </c>
      <c r="V88" s="92">
        <v>0.86</v>
      </c>
      <c r="W88" s="95">
        <v>2.7000000000000001E-3</v>
      </c>
      <c r="X88" s="95">
        <v>2E-3</v>
      </c>
      <c r="Y88" s="72" t="s">
        <v>116</v>
      </c>
      <c r="Z88" s="72" t="s">
        <v>102</v>
      </c>
      <c r="AA88" s="115">
        <v>300</v>
      </c>
      <c r="AB88" s="115">
        <v>300</v>
      </c>
      <c r="AC88" s="115">
        <v>268</v>
      </c>
      <c r="AD88" s="114" t="s">
        <v>115</v>
      </c>
      <c r="AE88" s="115" t="s">
        <v>124</v>
      </c>
      <c r="AF88" s="115" t="s">
        <v>391</v>
      </c>
      <c r="AG88" s="115"/>
      <c r="AH88" s="115" t="s">
        <v>387</v>
      </c>
      <c r="AI88" s="115" t="s">
        <v>388</v>
      </c>
      <c r="AJ88" s="135" t="s">
        <v>462</v>
      </c>
    </row>
    <row r="89" spans="2:36" s="28" customFormat="1" ht="15.75" customHeight="1">
      <c r="B89" s="72" t="str">
        <f t="shared" si="8"/>
        <v>Kensal - 33 - Wood</v>
      </c>
      <c r="C89" s="115">
        <v>33</v>
      </c>
      <c r="D89" s="73" t="s">
        <v>161</v>
      </c>
      <c r="E89" s="72" t="s">
        <v>67</v>
      </c>
      <c r="F89" s="89" t="s">
        <v>159</v>
      </c>
      <c r="G89" s="90" t="s">
        <v>14</v>
      </c>
      <c r="H89" s="90" t="s">
        <v>12</v>
      </c>
      <c r="I89" s="96">
        <v>5</v>
      </c>
      <c r="J89" s="96">
        <v>5</v>
      </c>
      <c r="K89" s="96">
        <v>5</v>
      </c>
      <c r="L89" s="96">
        <v>5</v>
      </c>
      <c r="M89" s="90" t="s">
        <v>99</v>
      </c>
      <c r="N89" s="90" t="s">
        <v>99</v>
      </c>
      <c r="O89" s="92">
        <v>0.8</v>
      </c>
      <c r="P89" s="93">
        <f t="shared" si="5"/>
        <v>80</v>
      </c>
      <c r="Q89" s="94">
        <f t="shared" si="6"/>
        <v>1.45</v>
      </c>
      <c r="R89" s="93">
        <f t="shared" si="7"/>
        <v>106</v>
      </c>
      <c r="S89" s="93" t="str">
        <f>VLOOKUP(R89,'EEC TABLE'!$A$4:$B$154,2,TRUE)</f>
        <v>A</v>
      </c>
      <c r="T89" s="93" t="s">
        <v>12</v>
      </c>
      <c r="U89" s="93"/>
      <c r="V89" s="97" t="s">
        <v>99</v>
      </c>
      <c r="W89" s="95">
        <v>2.2000000000000001E-3</v>
      </c>
      <c r="X89" s="97" t="s">
        <v>99</v>
      </c>
      <c r="Y89" s="72" t="s">
        <v>116</v>
      </c>
      <c r="Z89" s="72" t="s">
        <v>102</v>
      </c>
      <c r="AA89" s="115">
        <v>300</v>
      </c>
      <c r="AB89" s="115">
        <v>300</v>
      </c>
      <c r="AC89" s="115">
        <v>263</v>
      </c>
      <c r="AD89" s="114" t="s">
        <v>115</v>
      </c>
      <c r="AE89" s="115" t="s">
        <v>126</v>
      </c>
      <c r="AF89" s="115" t="s">
        <v>391</v>
      </c>
      <c r="AG89" s="115"/>
      <c r="AH89" s="115" t="s">
        <v>387</v>
      </c>
      <c r="AI89" s="115" t="s">
        <v>388</v>
      </c>
      <c r="AJ89" s="135" t="s">
        <v>462</v>
      </c>
    </row>
    <row r="90" spans="2:36" s="28" customFormat="1" ht="15.75" customHeight="1">
      <c r="B90" s="72" t="str">
        <f t="shared" si="8"/>
        <v>Kensal - 33 - MF</v>
      </c>
      <c r="C90" s="115">
        <v>33</v>
      </c>
      <c r="D90" s="73" t="s">
        <v>161</v>
      </c>
      <c r="E90" s="72" t="s">
        <v>68</v>
      </c>
      <c r="F90" s="89" t="s">
        <v>159</v>
      </c>
      <c r="G90" s="90" t="s">
        <v>14</v>
      </c>
      <c r="H90" s="90" t="s">
        <v>578</v>
      </c>
      <c r="I90" s="96">
        <v>5</v>
      </c>
      <c r="J90" s="96">
        <v>5</v>
      </c>
      <c r="K90" s="96">
        <v>5</v>
      </c>
      <c r="L90" s="96">
        <v>5</v>
      </c>
      <c r="M90" s="90" t="s">
        <v>99</v>
      </c>
      <c r="N90" s="90" t="s">
        <v>99</v>
      </c>
      <c r="O90" s="92">
        <v>0.8</v>
      </c>
      <c r="P90" s="93">
        <f t="shared" si="5"/>
        <v>80</v>
      </c>
      <c r="Q90" s="94">
        <f t="shared" si="6"/>
        <v>1.45</v>
      </c>
      <c r="R90" s="93">
        <f t="shared" si="7"/>
        <v>106</v>
      </c>
      <c r="S90" s="93" t="str">
        <f>VLOOKUP(R90,'EEC TABLE'!$A$4:$B$154,2,TRUE)</f>
        <v>A</v>
      </c>
      <c r="T90" s="93" t="s">
        <v>12</v>
      </c>
      <c r="U90" s="120" t="s">
        <v>338</v>
      </c>
      <c r="V90" s="92">
        <v>0.85</v>
      </c>
      <c r="W90" s="95">
        <v>2.2000000000000001E-3</v>
      </c>
      <c r="X90" s="95">
        <v>2.8999999999999998E-3</v>
      </c>
      <c r="Y90" s="72" t="s">
        <v>116</v>
      </c>
      <c r="Z90" s="72" t="s">
        <v>102</v>
      </c>
      <c r="AA90" s="115">
        <v>300</v>
      </c>
      <c r="AB90" s="115">
        <v>300</v>
      </c>
      <c r="AC90" s="115">
        <v>263</v>
      </c>
      <c r="AD90" s="114" t="s">
        <v>115</v>
      </c>
      <c r="AE90" s="115" t="s">
        <v>126</v>
      </c>
      <c r="AF90" s="115" t="s">
        <v>391</v>
      </c>
      <c r="AG90" s="115"/>
      <c r="AH90" s="115" t="s">
        <v>387</v>
      </c>
      <c r="AI90" s="115" t="s">
        <v>388</v>
      </c>
      <c r="AJ90" s="135" t="s">
        <v>462</v>
      </c>
    </row>
    <row r="91" spans="2:36" s="28" customFormat="1" ht="15.75" customHeight="1">
      <c r="B91" s="72" t="str">
        <f t="shared" si="8"/>
        <v>Kensal - 40 - Wood</v>
      </c>
      <c r="C91" s="115">
        <v>40</v>
      </c>
      <c r="D91" s="73" t="s">
        <v>161</v>
      </c>
      <c r="E91" s="72" t="s">
        <v>162</v>
      </c>
      <c r="F91" s="89" t="s">
        <v>163</v>
      </c>
      <c r="G91" s="90" t="s">
        <v>14</v>
      </c>
      <c r="H91" s="90" t="s">
        <v>12</v>
      </c>
      <c r="I91" s="96">
        <v>8</v>
      </c>
      <c r="J91" s="96">
        <v>8</v>
      </c>
      <c r="K91" s="96">
        <v>8</v>
      </c>
      <c r="L91" s="96">
        <v>8</v>
      </c>
      <c r="M91" s="90" t="s">
        <v>99</v>
      </c>
      <c r="N91" s="90" t="s">
        <v>99</v>
      </c>
      <c r="O91" s="92">
        <v>0.76</v>
      </c>
      <c r="P91" s="93">
        <f t="shared" ref="P91:P125" si="9">O91*100</f>
        <v>76</v>
      </c>
      <c r="Q91" s="94">
        <f t="shared" ref="Q91:Q125" si="10">$Q$7</f>
        <v>1.45</v>
      </c>
      <c r="R91" s="93">
        <f t="shared" si="7"/>
        <v>100</v>
      </c>
      <c r="S91" s="93" t="str">
        <f>VLOOKUP(R91,'EEC TABLE'!$A$4:$B$154,2,TRUE)</f>
        <v>A</v>
      </c>
      <c r="T91" s="93" t="s">
        <v>12</v>
      </c>
      <c r="U91" s="120" t="s">
        <v>338</v>
      </c>
      <c r="V91" s="97" t="s">
        <v>99</v>
      </c>
      <c r="W91" s="95">
        <v>8.0000000000000004E-4</v>
      </c>
      <c r="X91" s="97" t="s">
        <v>99</v>
      </c>
      <c r="Y91" s="72" t="s">
        <v>116</v>
      </c>
      <c r="Z91" s="72" t="s">
        <v>102</v>
      </c>
      <c r="AA91" s="115">
        <v>350</v>
      </c>
      <c r="AB91" s="115">
        <v>350</v>
      </c>
      <c r="AC91" s="115">
        <v>355</v>
      </c>
      <c r="AD91" s="114" t="s">
        <v>115</v>
      </c>
      <c r="AE91" s="115" t="s">
        <v>130</v>
      </c>
      <c r="AF91" s="115" t="s">
        <v>391</v>
      </c>
      <c r="AG91" s="115"/>
      <c r="AH91" s="115" t="s">
        <v>387</v>
      </c>
      <c r="AI91" s="115" t="s">
        <v>388</v>
      </c>
      <c r="AJ91" s="135" t="s">
        <v>462</v>
      </c>
    </row>
    <row r="92" spans="2:36" s="28" customFormat="1" ht="15.75" customHeight="1">
      <c r="B92" s="72" t="str">
        <f t="shared" si="8"/>
        <v>Kensal - 40 - MF</v>
      </c>
      <c r="C92" s="115">
        <v>40</v>
      </c>
      <c r="D92" s="73" t="s">
        <v>161</v>
      </c>
      <c r="E92" s="72" t="s">
        <v>164</v>
      </c>
      <c r="F92" s="89" t="s">
        <v>163</v>
      </c>
      <c r="G92" s="90" t="s">
        <v>14</v>
      </c>
      <c r="H92" s="90" t="s">
        <v>578</v>
      </c>
      <c r="I92" s="96">
        <v>8</v>
      </c>
      <c r="J92" s="96">
        <v>8</v>
      </c>
      <c r="K92" s="96">
        <v>8</v>
      </c>
      <c r="L92" s="96">
        <v>8</v>
      </c>
      <c r="M92" s="90" t="s">
        <v>99</v>
      </c>
      <c r="N92" s="90" t="s">
        <v>99</v>
      </c>
      <c r="O92" s="92">
        <v>0.76</v>
      </c>
      <c r="P92" s="93">
        <f t="shared" si="9"/>
        <v>76</v>
      </c>
      <c r="Q92" s="94">
        <f t="shared" si="10"/>
        <v>1.45</v>
      </c>
      <c r="R92" s="93">
        <f t="shared" si="7"/>
        <v>100</v>
      </c>
      <c r="S92" s="93" t="str">
        <f>VLOOKUP(R92,'EEC TABLE'!$A$4:$B$154,2,TRUE)</f>
        <v>A</v>
      </c>
      <c r="T92" s="93" t="s">
        <v>12</v>
      </c>
      <c r="U92" s="120" t="s">
        <v>338</v>
      </c>
      <c r="V92" s="92">
        <v>0.81</v>
      </c>
      <c r="W92" s="95">
        <v>8.0000000000000004E-4</v>
      </c>
      <c r="X92" s="95">
        <v>2.5000000000000001E-3</v>
      </c>
      <c r="Y92" s="72" t="s">
        <v>116</v>
      </c>
      <c r="Z92" s="72" t="s">
        <v>102</v>
      </c>
      <c r="AA92" s="115">
        <v>350</v>
      </c>
      <c r="AB92" s="115">
        <v>350</v>
      </c>
      <c r="AC92" s="115">
        <v>355</v>
      </c>
      <c r="AD92" s="114" t="s">
        <v>115</v>
      </c>
      <c r="AE92" s="115" t="s">
        <v>130</v>
      </c>
      <c r="AF92" s="115" t="s">
        <v>391</v>
      </c>
      <c r="AG92" s="115"/>
      <c r="AH92" s="115" t="s">
        <v>387</v>
      </c>
      <c r="AI92" s="115" t="s">
        <v>388</v>
      </c>
      <c r="AJ92" s="135" t="s">
        <v>462</v>
      </c>
    </row>
    <row r="93" spans="2:36" s="28" customFormat="1" ht="15.75" customHeight="1">
      <c r="B93" s="72" t="str">
        <f t="shared" si="8"/>
        <v>Kensal -  40 Slimline - Wood</v>
      </c>
      <c r="C93" s="115" t="s">
        <v>478</v>
      </c>
      <c r="D93" s="73" t="s">
        <v>161</v>
      </c>
      <c r="E93" s="72" t="s">
        <v>165</v>
      </c>
      <c r="F93" s="89" t="s">
        <v>166</v>
      </c>
      <c r="G93" s="90" t="s">
        <v>14</v>
      </c>
      <c r="H93" s="90" t="s">
        <v>12</v>
      </c>
      <c r="I93" s="96" t="s">
        <v>42</v>
      </c>
      <c r="J93" s="96" t="s">
        <v>42</v>
      </c>
      <c r="K93" s="96" t="s">
        <v>42</v>
      </c>
      <c r="L93" s="96" t="s">
        <v>42</v>
      </c>
      <c r="M93" s="90" t="s">
        <v>99</v>
      </c>
      <c r="N93" s="90" t="s">
        <v>99</v>
      </c>
      <c r="O93" s="92">
        <v>0.77</v>
      </c>
      <c r="P93" s="93">
        <f t="shared" si="9"/>
        <v>77</v>
      </c>
      <c r="Q93" s="94">
        <f t="shared" si="10"/>
        <v>1.45</v>
      </c>
      <c r="R93" s="93">
        <f t="shared" si="7"/>
        <v>102</v>
      </c>
      <c r="S93" s="93" t="str">
        <f>VLOOKUP(R93,'EEC TABLE'!$A$4:$B$154,2,TRUE)</f>
        <v>A</v>
      </c>
      <c r="T93" s="93" t="s">
        <v>12</v>
      </c>
      <c r="U93" s="93"/>
      <c r="V93" s="92">
        <v>0.77</v>
      </c>
      <c r="W93" s="95">
        <v>2E-3</v>
      </c>
      <c r="X93" s="95">
        <v>4.7000000000000002E-3</v>
      </c>
      <c r="Y93" s="72" t="s">
        <v>116</v>
      </c>
      <c r="Z93" s="72" t="s">
        <v>102</v>
      </c>
      <c r="AA93" s="115">
        <v>300</v>
      </c>
      <c r="AB93" s="115">
        <v>300</v>
      </c>
      <c r="AC93" s="115">
        <v>355</v>
      </c>
      <c r="AD93" s="114" t="s">
        <v>115</v>
      </c>
      <c r="AE93" s="115" t="s">
        <v>132</v>
      </c>
      <c r="AF93" s="115" t="s">
        <v>391</v>
      </c>
      <c r="AG93" s="115"/>
      <c r="AH93" s="115" t="s">
        <v>387</v>
      </c>
      <c r="AI93" s="115" t="s">
        <v>388</v>
      </c>
      <c r="AJ93" s="135" t="s">
        <v>462</v>
      </c>
    </row>
    <row r="94" spans="2:36" s="28" customFormat="1" ht="15.75" customHeight="1">
      <c r="B94" s="72" t="str">
        <f t="shared" si="8"/>
        <v>Kensal - 60 - Wood</v>
      </c>
      <c r="C94" s="115">
        <v>60</v>
      </c>
      <c r="D94" s="73" t="s">
        <v>161</v>
      </c>
      <c r="E94" s="72" t="s">
        <v>70</v>
      </c>
      <c r="F94" s="99" t="s">
        <v>160</v>
      </c>
      <c r="G94" s="90" t="s">
        <v>14</v>
      </c>
      <c r="H94" s="90" t="s">
        <v>12</v>
      </c>
      <c r="I94" s="96">
        <v>11</v>
      </c>
      <c r="J94" s="96">
        <v>11</v>
      </c>
      <c r="K94" s="96">
        <v>11</v>
      </c>
      <c r="L94" s="96">
        <v>11</v>
      </c>
      <c r="M94" s="90" t="s">
        <v>99</v>
      </c>
      <c r="N94" s="90" t="s">
        <v>99</v>
      </c>
      <c r="O94" s="92">
        <v>0.76</v>
      </c>
      <c r="P94" s="93">
        <f t="shared" si="9"/>
        <v>76</v>
      </c>
      <c r="Q94" s="94">
        <f t="shared" si="10"/>
        <v>1.45</v>
      </c>
      <c r="R94" s="93">
        <f t="shared" si="7"/>
        <v>100</v>
      </c>
      <c r="S94" s="93" t="str">
        <f>VLOOKUP(R94,'EEC TABLE'!$A$4:$B$154,2,TRUE)</f>
        <v>A</v>
      </c>
      <c r="T94" s="93" t="s">
        <v>12</v>
      </c>
      <c r="U94" s="93"/>
      <c r="V94" s="97" t="s">
        <v>99</v>
      </c>
      <c r="W94" s="95">
        <v>6.9999999999999999E-4</v>
      </c>
      <c r="X94" s="97" t="s">
        <v>99</v>
      </c>
      <c r="Y94" s="72" t="s">
        <v>116</v>
      </c>
      <c r="Z94" s="72" t="s">
        <v>102</v>
      </c>
      <c r="AA94" s="115">
        <v>350</v>
      </c>
      <c r="AB94" s="115">
        <v>350</v>
      </c>
      <c r="AC94" s="115">
        <v>308</v>
      </c>
      <c r="AD94" s="114" t="s">
        <v>115</v>
      </c>
      <c r="AE94" s="115" t="s">
        <v>131</v>
      </c>
      <c r="AF94" s="115" t="s">
        <v>391</v>
      </c>
      <c r="AG94" s="115"/>
      <c r="AH94" s="115" t="s">
        <v>387</v>
      </c>
      <c r="AI94" s="115" t="s">
        <v>388</v>
      </c>
      <c r="AJ94" s="135" t="s">
        <v>462</v>
      </c>
    </row>
    <row r="95" spans="2:36" s="28" customFormat="1" ht="15.75" customHeight="1">
      <c r="B95" s="72" t="str">
        <f t="shared" si="8"/>
        <v>Kensal - 40  HO Boiler - MF</v>
      </c>
      <c r="C95" s="115" t="s">
        <v>481</v>
      </c>
      <c r="D95" s="73" t="s">
        <v>161</v>
      </c>
      <c r="E95" s="72" t="s">
        <v>243</v>
      </c>
      <c r="F95" s="89" t="s">
        <v>225</v>
      </c>
      <c r="G95" s="90" t="s">
        <v>14</v>
      </c>
      <c r="H95" s="90" t="s">
        <v>578</v>
      </c>
      <c r="I95" s="102">
        <v>13</v>
      </c>
      <c r="J95" s="96">
        <v>14</v>
      </c>
      <c r="K95" s="96">
        <v>6</v>
      </c>
      <c r="L95" s="96">
        <v>6</v>
      </c>
      <c r="M95" s="96">
        <v>7</v>
      </c>
      <c r="N95" s="96">
        <v>8</v>
      </c>
      <c r="O95" s="101">
        <v>0.7</v>
      </c>
      <c r="P95" s="93">
        <f t="shared" si="9"/>
        <v>70</v>
      </c>
      <c r="Q95" s="94">
        <f t="shared" si="10"/>
        <v>1.45</v>
      </c>
      <c r="R95" s="93">
        <f t="shared" si="7"/>
        <v>92</v>
      </c>
      <c r="S95" s="93" t="str">
        <f>VLOOKUP(R95,'EEC TABLE'!$A$4:$B$154,2,TRUE)</f>
        <v>A</v>
      </c>
      <c r="T95" s="93" t="s">
        <v>12</v>
      </c>
      <c r="U95" s="120" t="s">
        <v>338</v>
      </c>
      <c r="V95" s="101">
        <v>0.72</v>
      </c>
      <c r="W95" s="95">
        <v>2.8999999999999998E-3</v>
      </c>
      <c r="X95" s="95">
        <v>3.8999999999999998E-3</v>
      </c>
      <c r="Y95" s="72" t="s">
        <v>116</v>
      </c>
      <c r="Z95" s="72" t="s">
        <v>216</v>
      </c>
      <c r="AA95" s="115">
        <v>150</v>
      </c>
      <c r="AB95" s="115">
        <v>250</v>
      </c>
      <c r="AC95" s="115">
        <v>377</v>
      </c>
      <c r="AD95" s="114" t="s">
        <v>137</v>
      </c>
      <c r="AE95" s="115">
        <v>6903</v>
      </c>
      <c r="AF95" s="115" t="s">
        <v>391</v>
      </c>
      <c r="AG95" s="115"/>
      <c r="AH95" s="115" t="s">
        <v>387</v>
      </c>
      <c r="AI95" s="115" t="s">
        <v>388</v>
      </c>
      <c r="AJ95" s="135" t="s">
        <v>462</v>
      </c>
    </row>
    <row r="96" spans="2:36" s="28" customFormat="1" ht="15.75" customHeight="1">
      <c r="B96" s="72" t="str">
        <f t="shared" si="8"/>
        <v>Kensal - 40  HO Boiler - Wood</v>
      </c>
      <c r="C96" s="115" t="s">
        <v>481</v>
      </c>
      <c r="D96" s="73" t="s">
        <v>161</v>
      </c>
      <c r="E96" s="72" t="s">
        <v>244</v>
      </c>
      <c r="F96" s="89" t="s">
        <v>225</v>
      </c>
      <c r="G96" s="90" t="s">
        <v>14</v>
      </c>
      <c r="H96" s="90" t="s">
        <v>12</v>
      </c>
      <c r="I96" s="102">
        <v>13</v>
      </c>
      <c r="J96" s="97" t="s">
        <v>99</v>
      </c>
      <c r="K96" s="96">
        <v>6</v>
      </c>
      <c r="L96" s="97" t="s">
        <v>99</v>
      </c>
      <c r="M96" s="96">
        <v>7</v>
      </c>
      <c r="N96" s="97" t="s">
        <v>99</v>
      </c>
      <c r="O96" s="101">
        <v>0.7</v>
      </c>
      <c r="P96" s="93">
        <f t="shared" si="9"/>
        <v>70</v>
      </c>
      <c r="Q96" s="94">
        <f t="shared" si="10"/>
        <v>1.45</v>
      </c>
      <c r="R96" s="93">
        <f t="shared" si="7"/>
        <v>92</v>
      </c>
      <c r="S96" s="93" t="str">
        <f>VLOOKUP(R96,'EEC TABLE'!$A$4:$B$154,2,TRUE)</f>
        <v>A</v>
      </c>
      <c r="T96" s="93" t="s">
        <v>12</v>
      </c>
      <c r="U96" s="93"/>
      <c r="V96" s="97" t="s">
        <v>99</v>
      </c>
      <c r="W96" s="95">
        <v>2.8999999999999998E-3</v>
      </c>
      <c r="X96" s="97" t="s">
        <v>99</v>
      </c>
      <c r="Y96" s="72" t="s">
        <v>116</v>
      </c>
      <c r="Z96" s="72" t="s">
        <v>216</v>
      </c>
      <c r="AA96" s="115">
        <v>150</v>
      </c>
      <c r="AB96" s="115">
        <v>250</v>
      </c>
      <c r="AC96" s="115">
        <v>377</v>
      </c>
      <c r="AD96" s="114" t="s">
        <v>137</v>
      </c>
      <c r="AE96" s="115">
        <v>6903</v>
      </c>
      <c r="AF96" s="115" t="s">
        <v>391</v>
      </c>
      <c r="AG96" s="115"/>
      <c r="AH96" s="115" t="s">
        <v>387</v>
      </c>
      <c r="AI96" s="115" t="s">
        <v>388</v>
      </c>
      <c r="AJ96" s="135" t="s">
        <v>462</v>
      </c>
    </row>
    <row r="97" spans="2:36" s="28" customFormat="1" ht="15.75" customHeight="1">
      <c r="B97" s="72" t="str">
        <f t="shared" si="8"/>
        <v>Kensal - 60  HO Boiler - MF</v>
      </c>
      <c r="C97" s="115" t="s">
        <v>482</v>
      </c>
      <c r="D97" s="73" t="s">
        <v>161</v>
      </c>
      <c r="E97" s="72" t="s">
        <v>245</v>
      </c>
      <c r="F97" s="89" t="s">
        <v>226</v>
      </c>
      <c r="G97" s="90" t="s">
        <v>14</v>
      </c>
      <c r="H97" s="90" t="s">
        <v>578</v>
      </c>
      <c r="I97" s="102">
        <v>17</v>
      </c>
      <c r="J97" s="96">
        <v>17</v>
      </c>
      <c r="K97" s="96">
        <v>6</v>
      </c>
      <c r="L97" s="96">
        <v>6</v>
      </c>
      <c r="M97" s="96">
        <v>11</v>
      </c>
      <c r="N97" s="96">
        <v>11</v>
      </c>
      <c r="O97" s="101">
        <v>0.69</v>
      </c>
      <c r="P97" s="93">
        <f t="shared" si="9"/>
        <v>69</v>
      </c>
      <c r="Q97" s="94">
        <f t="shared" si="10"/>
        <v>1.45</v>
      </c>
      <c r="R97" s="93">
        <f t="shared" si="7"/>
        <v>90</v>
      </c>
      <c r="S97" s="93" t="str">
        <f>VLOOKUP(R97,'EEC TABLE'!$A$4:$B$154,2,TRUE)</f>
        <v>A</v>
      </c>
      <c r="T97" s="93" t="s">
        <v>12</v>
      </c>
      <c r="U97" s="120" t="s">
        <v>338</v>
      </c>
      <c r="V97" s="101">
        <v>0.72</v>
      </c>
      <c r="W97" s="95">
        <v>5.4999999999999997E-3</v>
      </c>
      <c r="X97" s="95">
        <v>2.5000000000000001E-3</v>
      </c>
      <c r="Y97" s="72" t="s">
        <v>116</v>
      </c>
      <c r="Z97" s="72" t="s">
        <v>216</v>
      </c>
      <c r="AA97" s="115">
        <v>150</v>
      </c>
      <c r="AB97" s="115">
        <v>250</v>
      </c>
      <c r="AC97" s="115">
        <v>400</v>
      </c>
      <c r="AD97" s="114" t="s">
        <v>137</v>
      </c>
      <c r="AE97" s="115">
        <v>60169</v>
      </c>
      <c r="AF97" s="115" t="s">
        <v>391</v>
      </c>
      <c r="AG97" s="115"/>
      <c r="AH97" s="115" t="s">
        <v>387</v>
      </c>
      <c r="AI97" s="115" t="s">
        <v>388</v>
      </c>
      <c r="AJ97" s="135" t="s">
        <v>462</v>
      </c>
    </row>
    <row r="98" spans="2:36" s="28" customFormat="1" ht="15.75" customHeight="1">
      <c r="B98" s="72" t="str">
        <f t="shared" si="8"/>
        <v>Kensal - 60  HO Boiler - Wood</v>
      </c>
      <c r="C98" s="115" t="s">
        <v>482</v>
      </c>
      <c r="D98" s="73" t="s">
        <v>161</v>
      </c>
      <c r="E98" s="72" t="s">
        <v>246</v>
      </c>
      <c r="F98" s="89" t="s">
        <v>226</v>
      </c>
      <c r="G98" s="90" t="s">
        <v>14</v>
      </c>
      <c r="H98" s="90" t="s">
        <v>12</v>
      </c>
      <c r="I98" s="102">
        <v>17</v>
      </c>
      <c r="J98" s="97" t="s">
        <v>99</v>
      </c>
      <c r="K98" s="96">
        <v>6</v>
      </c>
      <c r="L98" s="97" t="s">
        <v>99</v>
      </c>
      <c r="M98" s="96">
        <v>11</v>
      </c>
      <c r="N98" s="97" t="s">
        <v>99</v>
      </c>
      <c r="O98" s="101">
        <v>0.69</v>
      </c>
      <c r="P98" s="93">
        <f t="shared" si="9"/>
        <v>69</v>
      </c>
      <c r="Q98" s="94">
        <f t="shared" si="10"/>
        <v>1.45</v>
      </c>
      <c r="R98" s="93">
        <f t="shared" si="7"/>
        <v>90</v>
      </c>
      <c r="S98" s="93" t="str">
        <f>VLOOKUP(R98,'EEC TABLE'!$A$4:$B$154,2,TRUE)</f>
        <v>A</v>
      </c>
      <c r="T98" s="93" t="s">
        <v>12</v>
      </c>
      <c r="U98" s="93"/>
      <c r="V98" s="97" t="s">
        <v>99</v>
      </c>
      <c r="W98" s="95">
        <v>5.4999999999999997E-3</v>
      </c>
      <c r="X98" s="97" t="s">
        <v>99</v>
      </c>
      <c r="Y98" s="72" t="s">
        <v>116</v>
      </c>
      <c r="Z98" s="72" t="s">
        <v>216</v>
      </c>
      <c r="AA98" s="115">
        <v>150</v>
      </c>
      <c r="AB98" s="115">
        <v>250</v>
      </c>
      <c r="AC98" s="115">
        <v>400</v>
      </c>
      <c r="AD98" s="114" t="s">
        <v>137</v>
      </c>
      <c r="AE98" s="115">
        <v>60169</v>
      </c>
      <c r="AF98" s="115" t="s">
        <v>391</v>
      </c>
      <c r="AG98" s="115"/>
      <c r="AH98" s="115" t="s">
        <v>387</v>
      </c>
      <c r="AI98" s="115" t="s">
        <v>388</v>
      </c>
      <c r="AJ98" s="135" t="s">
        <v>462</v>
      </c>
    </row>
    <row r="99" spans="2:36" s="83" customFormat="1" ht="15.75" customHeight="1">
      <c r="B99" s="84" t="str">
        <f t="shared" si="8"/>
        <v/>
      </c>
      <c r="C99" s="118"/>
      <c r="D99" s="117"/>
      <c r="E99" s="84"/>
      <c r="F99" s="85"/>
      <c r="G99" s="84"/>
      <c r="H99" s="85"/>
      <c r="I99" s="85"/>
      <c r="J99" s="85"/>
      <c r="K99" s="85"/>
      <c r="L99" s="85"/>
      <c r="M99" s="85"/>
      <c r="N99" s="85"/>
      <c r="O99" s="85"/>
      <c r="P99" s="98"/>
      <c r="Q99" s="103"/>
      <c r="R99" s="82"/>
      <c r="S99" s="98"/>
      <c r="T99" s="98"/>
      <c r="U99" s="98"/>
      <c r="V99" s="85"/>
      <c r="W99" s="85"/>
      <c r="X99" s="85"/>
      <c r="Y99" s="118"/>
      <c r="Z99" s="118"/>
      <c r="AA99" s="118"/>
      <c r="AB99" s="118"/>
      <c r="AC99" s="118"/>
      <c r="AD99" s="117"/>
      <c r="AE99" s="118"/>
      <c r="AF99" s="118"/>
      <c r="AG99" s="118"/>
      <c r="AH99" s="118"/>
      <c r="AI99" s="118"/>
      <c r="AJ99" s="136"/>
    </row>
    <row r="100" spans="2:36" s="28" customFormat="1" ht="15.75" customHeight="1">
      <c r="B100" s="72" t="str">
        <f t="shared" si="8"/>
        <v>Yeoman CL - 3 - MF</v>
      </c>
      <c r="C100" s="115">
        <v>3</v>
      </c>
      <c r="D100" s="73" t="s">
        <v>167</v>
      </c>
      <c r="E100" s="72" t="s">
        <v>82</v>
      </c>
      <c r="F100" s="104" t="s">
        <v>666</v>
      </c>
      <c r="G100" s="90" t="s">
        <v>14</v>
      </c>
      <c r="H100" s="90" t="s">
        <v>578</v>
      </c>
      <c r="I100" s="91">
        <v>3.75</v>
      </c>
      <c r="J100" s="91">
        <v>3.75</v>
      </c>
      <c r="K100" s="91">
        <v>3.75</v>
      </c>
      <c r="L100" s="91">
        <v>3.75</v>
      </c>
      <c r="M100" s="90" t="s">
        <v>99</v>
      </c>
      <c r="N100" s="90" t="s">
        <v>99</v>
      </c>
      <c r="O100" s="92">
        <v>0.77</v>
      </c>
      <c r="P100" s="93">
        <f t="shared" si="9"/>
        <v>77</v>
      </c>
      <c r="Q100" s="94">
        <f t="shared" si="10"/>
        <v>1.45</v>
      </c>
      <c r="R100" s="93">
        <f t="shared" si="7"/>
        <v>102</v>
      </c>
      <c r="S100" s="93" t="str">
        <f>VLOOKUP(R100,'EEC TABLE'!$A$4:$B$154,2,TRUE)</f>
        <v>A</v>
      </c>
      <c r="T100" s="93" t="s">
        <v>12</v>
      </c>
      <c r="U100" s="120" t="s">
        <v>338</v>
      </c>
      <c r="V100" s="92">
        <v>0.86</v>
      </c>
      <c r="W100" s="95">
        <v>2.7000000000000001E-3</v>
      </c>
      <c r="X100" s="95">
        <v>2E-3</v>
      </c>
      <c r="Y100" s="72" t="s">
        <v>116</v>
      </c>
      <c r="Z100" s="72" t="s">
        <v>102</v>
      </c>
      <c r="AA100" s="115">
        <v>300</v>
      </c>
      <c r="AB100" s="115">
        <v>300</v>
      </c>
      <c r="AC100" s="115">
        <v>268</v>
      </c>
      <c r="AD100" s="114" t="s">
        <v>115</v>
      </c>
      <c r="AE100" s="115" t="s">
        <v>124</v>
      </c>
      <c r="AF100" s="115" t="s">
        <v>392</v>
      </c>
      <c r="AG100" s="115"/>
      <c r="AH100" s="115" t="s">
        <v>387</v>
      </c>
      <c r="AI100" s="115" t="s">
        <v>388</v>
      </c>
      <c r="AJ100" s="135" t="s">
        <v>462</v>
      </c>
    </row>
    <row r="101" spans="2:36" s="28" customFormat="1" ht="15.75" customHeight="1">
      <c r="B101" s="72" t="str">
        <f t="shared" si="8"/>
        <v>Yeoman CL - 5 - Wood</v>
      </c>
      <c r="C101" s="115">
        <v>5</v>
      </c>
      <c r="D101" s="73" t="s">
        <v>167</v>
      </c>
      <c r="E101" s="72" t="s">
        <v>84</v>
      </c>
      <c r="F101" s="104" t="s">
        <v>667</v>
      </c>
      <c r="G101" s="90" t="s">
        <v>14</v>
      </c>
      <c r="H101" s="90" t="s">
        <v>12</v>
      </c>
      <c r="I101" s="96">
        <v>5</v>
      </c>
      <c r="J101" s="97" t="s">
        <v>99</v>
      </c>
      <c r="K101" s="96">
        <v>5</v>
      </c>
      <c r="L101" s="97" t="s">
        <v>99</v>
      </c>
      <c r="M101" s="90" t="s">
        <v>99</v>
      </c>
      <c r="N101" s="90" t="s">
        <v>99</v>
      </c>
      <c r="O101" s="92">
        <v>0.8</v>
      </c>
      <c r="P101" s="93">
        <f t="shared" si="9"/>
        <v>80</v>
      </c>
      <c r="Q101" s="94">
        <f t="shared" si="10"/>
        <v>1.45</v>
      </c>
      <c r="R101" s="93">
        <f t="shared" si="7"/>
        <v>106</v>
      </c>
      <c r="S101" s="93" t="str">
        <f>VLOOKUP(R101,'EEC TABLE'!$A$4:$B$154,2,TRUE)</f>
        <v>A</v>
      </c>
      <c r="T101" s="93" t="s">
        <v>12</v>
      </c>
      <c r="U101" s="93"/>
      <c r="V101" s="97" t="s">
        <v>99</v>
      </c>
      <c r="W101" s="95">
        <v>2.2000000000000001E-3</v>
      </c>
      <c r="X101" s="97" t="s">
        <v>99</v>
      </c>
      <c r="Y101" s="72" t="s">
        <v>116</v>
      </c>
      <c r="Z101" s="72" t="s">
        <v>102</v>
      </c>
      <c r="AA101" s="115">
        <v>300</v>
      </c>
      <c r="AB101" s="115">
        <v>300</v>
      </c>
      <c r="AC101" s="115">
        <v>263</v>
      </c>
      <c r="AD101" s="114" t="s">
        <v>115</v>
      </c>
      <c r="AE101" s="115" t="s">
        <v>126</v>
      </c>
      <c r="AF101" s="115" t="s">
        <v>392</v>
      </c>
      <c r="AG101" s="115"/>
      <c r="AH101" s="115" t="s">
        <v>387</v>
      </c>
      <c r="AI101" s="115" t="s">
        <v>388</v>
      </c>
      <c r="AJ101" s="135" t="s">
        <v>462</v>
      </c>
    </row>
    <row r="102" spans="2:36" s="28" customFormat="1" ht="15.75" customHeight="1">
      <c r="B102" s="72" t="str">
        <f t="shared" si="8"/>
        <v>Yeoman CL - 5 - MF</v>
      </c>
      <c r="C102" s="115">
        <v>5</v>
      </c>
      <c r="D102" s="73" t="s">
        <v>167</v>
      </c>
      <c r="E102" s="72" t="s">
        <v>83</v>
      </c>
      <c r="F102" s="104" t="s">
        <v>667</v>
      </c>
      <c r="G102" s="90" t="s">
        <v>14</v>
      </c>
      <c r="H102" s="90" t="s">
        <v>578</v>
      </c>
      <c r="I102" s="96">
        <v>5</v>
      </c>
      <c r="J102" s="96">
        <v>5</v>
      </c>
      <c r="K102" s="96">
        <v>5</v>
      </c>
      <c r="L102" s="96">
        <v>5</v>
      </c>
      <c r="M102" s="90" t="s">
        <v>99</v>
      </c>
      <c r="N102" s="90" t="s">
        <v>99</v>
      </c>
      <c r="O102" s="92">
        <v>0.8</v>
      </c>
      <c r="P102" s="93">
        <f t="shared" si="9"/>
        <v>80</v>
      </c>
      <c r="Q102" s="94">
        <f t="shared" si="10"/>
        <v>1.45</v>
      </c>
      <c r="R102" s="93">
        <f t="shared" si="7"/>
        <v>106</v>
      </c>
      <c r="S102" s="93" t="str">
        <f>VLOOKUP(R102,'EEC TABLE'!$A$4:$B$154,2,TRUE)</f>
        <v>A</v>
      </c>
      <c r="T102" s="93" t="s">
        <v>12</v>
      </c>
      <c r="U102" s="120" t="s">
        <v>338</v>
      </c>
      <c r="V102" s="92">
        <v>0.85</v>
      </c>
      <c r="W102" s="95">
        <v>2.2000000000000001E-3</v>
      </c>
      <c r="X102" s="95">
        <v>2.8999999999999998E-3</v>
      </c>
      <c r="Y102" s="72" t="s">
        <v>116</v>
      </c>
      <c r="Z102" s="72" t="s">
        <v>102</v>
      </c>
      <c r="AA102" s="115">
        <v>300</v>
      </c>
      <c r="AB102" s="115">
        <v>300</v>
      </c>
      <c r="AC102" s="115">
        <v>263</v>
      </c>
      <c r="AD102" s="114" t="s">
        <v>115</v>
      </c>
      <c r="AE102" s="115" t="s">
        <v>126</v>
      </c>
      <c r="AF102" s="115" t="s">
        <v>392</v>
      </c>
      <c r="AG102" s="115"/>
      <c r="AH102" s="115" t="s">
        <v>387</v>
      </c>
      <c r="AI102" s="115" t="s">
        <v>388</v>
      </c>
      <c r="AJ102" s="135" t="s">
        <v>462</v>
      </c>
    </row>
    <row r="103" spans="2:36" s="28" customFormat="1" ht="15.75" customHeight="1">
      <c r="B103" s="72" t="str">
        <f t="shared" si="8"/>
        <v>Yeoman CL - 8 - Wood</v>
      </c>
      <c r="C103" s="115">
        <v>8</v>
      </c>
      <c r="D103" s="73" t="s">
        <v>167</v>
      </c>
      <c r="E103" s="72" t="s">
        <v>85</v>
      </c>
      <c r="F103" s="104" t="s">
        <v>668</v>
      </c>
      <c r="G103" s="90" t="s">
        <v>14</v>
      </c>
      <c r="H103" s="90" t="s">
        <v>12</v>
      </c>
      <c r="I103" s="96">
        <v>8</v>
      </c>
      <c r="J103" s="97" t="s">
        <v>99</v>
      </c>
      <c r="K103" s="96">
        <v>8</v>
      </c>
      <c r="L103" s="97" t="s">
        <v>99</v>
      </c>
      <c r="M103" s="90" t="s">
        <v>99</v>
      </c>
      <c r="N103" s="90" t="s">
        <v>99</v>
      </c>
      <c r="O103" s="92">
        <v>0.76</v>
      </c>
      <c r="P103" s="93">
        <f t="shared" si="9"/>
        <v>76</v>
      </c>
      <c r="Q103" s="94">
        <f t="shared" si="10"/>
        <v>1.45</v>
      </c>
      <c r="R103" s="93">
        <f t="shared" si="7"/>
        <v>100</v>
      </c>
      <c r="S103" s="93" t="str">
        <f>VLOOKUP(R103,'EEC TABLE'!$A$4:$B$154,2,TRUE)</f>
        <v>A</v>
      </c>
      <c r="T103" s="93" t="s">
        <v>12</v>
      </c>
      <c r="U103" s="93"/>
      <c r="V103" s="97" t="s">
        <v>99</v>
      </c>
      <c r="W103" s="95">
        <v>8.0000000000000004E-4</v>
      </c>
      <c r="X103" s="97" t="s">
        <v>99</v>
      </c>
      <c r="Y103" s="72" t="s">
        <v>116</v>
      </c>
      <c r="Z103" s="72" t="s">
        <v>102</v>
      </c>
      <c r="AA103" s="115">
        <v>350</v>
      </c>
      <c r="AB103" s="115">
        <v>350</v>
      </c>
      <c r="AC103" s="115">
        <v>355</v>
      </c>
      <c r="AD103" s="114" t="s">
        <v>115</v>
      </c>
      <c r="AE103" s="115" t="s">
        <v>130</v>
      </c>
      <c r="AF103" s="115" t="s">
        <v>392</v>
      </c>
      <c r="AG103" s="115"/>
      <c r="AH103" s="115" t="s">
        <v>387</v>
      </c>
      <c r="AI103" s="115" t="s">
        <v>388</v>
      </c>
      <c r="AJ103" s="135" t="s">
        <v>462</v>
      </c>
    </row>
    <row r="104" spans="2:36" s="28" customFormat="1" ht="15.75" customHeight="1">
      <c r="B104" s="72" t="str">
        <f t="shared" si="8"/>
        <v>Yeoman CL - 8 - MF</v>
      </c>
      <c r="C104" s="115">
        <v>8</v>
      </c>
      <c r="D104" s="73" t="s">
        <v>167</v>
      </c>
      <c r="E104" s="72" t="s">
        <v>86</v>
      </c>
      <c r="F104" s="104" t="s">
        <v>668</v>
      </c>
      <c r="G104" s="90" t="s">
        <v>14</v>
      </c>
      <c r="H104" s="90" t="s">
        <v>578</v>
      </c>
      <c r="I104" s="96">
        <v>8</v>
      </c>
      <c r="J104" s="96">
        <v>8</v>
      </c>
      <c r="K104" s="96">
        <v>8</v>
      </c>
      <c r="L104" s="96">
        <v>8</v>
      </c>
      <c r="M104" s="90" t="s">
        <v>99</v>
      </c>
      <c r="N104" s="90" t="s">
        <v>99</v>
      </c>
      <c r="O104" s="92">
        <v>0.76</v>
      </c>
      <c r="P104" s="93">
        <f t="shared" si="9"/>
        <v>76</v>
      </c>
      <c r="Q104" s="94">
        <f t="shared" si="10"/>
        <v>1.45</v>
      </c>
      <c r="R104" s="93">
        <f t="shared" si="7"/>
        <v>100</v>
      </c>
      <c r="S104" s="93" t="str">
        <f>VLOOKUP(R104,'EEC TABLE'!$A$4:$B$154,2,TRUE)</f>
        <v>A</v>
      </c>
      <c r="T104" s="93" t="s">
        <v>12</v>
      </c>
      <c r="U104" s="120" t="s">
        <v>338</v>
      </c>
      <c r="V104" s="92">
        <v>0.81</v>
      </c>
      <c r="W104" s="95">
        <v>8.0000000000000004E-4</v>
      </c>
      <c r="X104" s="95">
        <v>2.5000000000000001E-3</v>
      </c>
      <c r="Y104" s="72" t="s">
        <v>116</v>
      </c>
      <c r="Z104" s="72" t="s">
        <v>102</v>
      </c>
      <c r="AA104" s="115">
        <v>350</v>
      </c>
      <c r="AB104" s="115">
        <v>350</v>
      </c>
      <c r="AC104" s="115">
        <v>355</v>
      </c>
      <c r="AD104" s="114" t="s">
        <v>115</v>
      </c>
      <c r="AE104" s="115" t="s">
        <v>130</v>
      </c>
      <c r="AF104" s="115" t="s">
        <v>392</v>
      </c>
      <c r="AG104" s="115"/>
      <c r="AH104" s="115" t="s">
        <v>387</v>
      </c>
      <c r="AI104" s="115" t="s">
        <v>388</v>
      </c>
      <c r="AJ104" s="135" t="s">
        <v>462</v>
      </c>
    </row>
    <row r="105" spans="2:36" s="28" customFormat="1" ht="15.75" customHeight="1">
      <c r="B105" s="72" t="str">
        <f t="shared" si="8"/>
        <v>Yeoman CL -  7 Inset - MF</v>
      </c>
      <c r="C105" s="115" t="s">
        <v>475</v>
      </c>
      <c r="D105" s="73" t="s">
        <v>167</v>
      </c>
      <c r="E105" s="72" t="s">
        <v>87</v>
      </c>
      <c r="F105" s="104" t="s">
        <v>669</v>
      </c>
      <c r="G105" s="90" t="s">
        <v>19</v>
      </c>
      <c r="H105" s="90" t="s">
        <v>578</v>
      </c>
      <c r="I105" s="96">
        <v>7</v>
      </c>
      <c r="J105" s="96">
        <v>7</v>
      </c>
      <c r="K105" s="96">
        <v>7</v>
      </c>
      <c r="L105" s="96">
        <v>7</v>
      </c>
      <c r="M105" s="90" t="s">
        <v>99</v>
      </c>
      <c r="N105" s="90" t="s">
        <v>99</v>
      </c>
      <c r="O105" s="92">
        <v>0.78</v>
      </c>
      <c r="P105" s="93">
        <f t="shared" si="9"/>
        <v>78</v>
      </c>
      <c r="Q105" s="94">
        <f t="shared" si="10"/>
        <v>1.45</v>
      </c>
      <c r="R105" s="93">
        <f t="shared" si="7"/>
        <v>103</v>
      </c>
      <c r="S105" s="93" t="str">
        <f>VLOOKUP(R105,'EEC TABLE'!$A$4:$B$154,2,TRUE)</f>
        <v>A</v>
      </c>
      <c r="T105" s="93" t="s">
        <v>12</v>
      </c>
      <c r="U105" s="120" t="s">
        <v>338</v>
      </c>
      <c r="V105" s="92">
        <v>0.87</v>
      </c>
      <c r="W105" s="95">
        <v>1.6000000000000001E-3</v>
      </c>
      <c r="X105" s="95">
        <v>2.0999999999999999E-3</v>
      </c>
      <c r="Y105" s="72" t="s">
        <v>116</v>
      </c>
      <c r="Z105" s="72" t="s">
        <v>102</v>
      </c>
      <c r="AA105" s="115" t="s">
        <v>133</v>
      </c>
      <c r="AB105" s="115" t="s">
        <v>133</v>
      </c>
      <c r="AC105" s="115">
        <v>205</v>
      </c>
      <c r="AD105" s="114" t="s">
        <v>134</v>
      </c>
      <c r="AE105" s="115" t="s">
        <v>135</v>
      </c>
      <c r="AF105" s="115" t="s">
        <v>392</v>
      </c>
      <c r="AG105" s="115"/>
      <c r="AH105" s="115" t="s">
        <v>387</v>
      </c>
      <c r="AI105" s="115" t="s">
        <v>388</v>
      </c>
      <c r="AJ105" s="135" t="s">
        <v>462</v>
      </c>
    </row>
    <row r="106" spans="2:36" s="28" customFormat="1" ht="15.75" customHeight="1">
      <c r="B106" s="72" t="str">
        <f t="shared" si="8"/>
        <v>Yeoman CL -  Milner - MF</v>
      </c>
      <c r="C106" s="115" t="s">
        <v>487</v>
      </c>
      <c r="D106" s="73" t="s">
        <v>167</v>
      </c>
      <c r="E106" s="72" t="s">
        <v>88</v>
      </c>
      <c r="F106" s="104" t="s">
        <v>47</v>
      </c>
      <c r="G106" s="90" t="s">
        <v>19</v>
      </c>
      <c r="H106" s="90" t="s">
        <v>578</v>
      </c>
      <c r="I106" s="100">
        <v>4.5999999999999996</v>
      </c>
      <c r="J106" s="96">
        <v>5</v>
      </c>
      <c r="K106" s="100">
        <v>4.5999999999999996</v>
      </c>
      <c r="L106" s="96">
        <v>5</v>
      </c>
      <c r="M106" s="90" t="s">
        <v>99</v>
      </c>
      <c r="N106" s="90" t="s">
        <v>99</v>
      </c>
      <c r="O106" s="101">
        <v>0.66700000000000004</v>
      </c>
      <c r="P106" s="93">
        <f t="shared" si="9"/>
        <v>66.7</v>
      </c>
      <c r="Q106" s="94">
        <f t="shared" si="10"/>
        <v>1.45</v>
      </c>
      <c r="R106" s="93">
        <f t="shared" si="7"/>
        <v>87</v>
      </c>
      <c r="S106" s="93" t="str">
        <f>VLOOKUP(R106,'EEC TABLE'!$A$4:$B$154,2,TRUE)</f>
        <v>B</v>
      </c>
      <c r="T106" s="93" t="s">
        <v>12</v>
      </c>
      <c r="U106" s="120" t="s">
        <v>338</v>
      </c>
      <c r="V106" s="101">
        <v>0.73499999999999999</v>
      </c>
      <c r="W106" s="95">
        <v>2.3999999999999998E-3</v>
      </c>
      <c r="X106" s="95">
        <v>5.9999999999999995E-4</v>
      </c>
      <c r="Y106" s="72" t="s">
        <v>116</v>
      </c>
      <c r="Z106" s="72" t="s">
        <v>102</v>
      </c>
      <c r="AA106" s="115" t="s">
        <v>133</v>
      </c>
      <c r="AB106" s="115" t="s">
        <v>133</v>
      </c>
      <c r="AC106" s="115">
        <v>338</v>
      </c>
      <c r="AD106" s="114" t="s">
        <v>137</v>
      </c>
      <c r="AE106" s="115">
        <v>6548</v>
      </c>
      <c r="AF106" s="115" t="s">
        <v>392</v>
      </c>
      <c r="AG106" s="115"/>
      <c r="AH106" s="115" t="s">
        <v>387</v>
      </c>
      <c r="AI106" s="115" t="s">
        <v>388</v>
      </c>
      <c r="AJ106" s="135" t="s">
        <v>462</v>
      </c>
    </row>
    <row r="107" spans="2:36" s="28" customFormat="1" ht="15.75" customHeight="1">
      <c r="B107" s="72" t="str">
        <f t="shared" si="8"/>
        <v>Yeoman CL -  8 HO Boiler - MF</v>
      </c>
      <c r="C107" s="115" t="s">
        <v>477</v>
      </c>
      <c r="D107" s="73" t="s">
        <v>167</v>
      </c>
      <c r="E107" s="72" t="s">
        <v>248</v>
      </c>
      <c r="F107" s="89" t="s">
        <v>227</v>
      </c>
      <c r="G107" s="90" t="s">
        <v>14</v>
      </c>
      <c r="H107" s="90" t="s">
        <v>578</v>
      </c>
      <c r="I107" s="102">
        <v>13</v>
      </c>
      <c r="J107" s="96">
        <v>14</v>
      </c>
      <c r="K107" s="96">
        <v>6</v>
      </c>
      <c r="L107" s="96">
        <v>6</v>
      </c>
      <c r="M107" s="96">
        <v>7</v>
      </c>
      <c r="N107" s="96">
        <v>8</v>
      </c>
      <c r="O107" s="101">
        <v>0.7</v>
      </c>
      <c r="P107" s="93">
        <f t="shared" si="9"/>
        <v>70</v>
      </c>
      <c r="Q107" s="94">
        <f t="shared" si="10"/>
        <v>1.45</v>
      </c>
      <c r="R107" s="93">
        <f t="shared" si="7"/>
        <v>92</v>
      </c>
      <c r="S107" s="93" t="str">
        <f>VLOOKUP(R107,'EEC TABLE'!$A$4:$B$154,2,TRUE)</f>
        <v>A</v>
      </c>
      <c r="T107" s="93" t="s">
        <v>12</v>
      </c>
      <c r="U107" s="120" t="s">
        <v>338</v>
      </c>
      <c r="V107" s="101">
        <v>0.72</v>
      </c>
      <c r="W107" s="95">
        <v>2.8999999999999998E-3</v>
      </c>
      <c r="X107" s="95">
        <v>3.8999999999999998E-3</v>
      </c>
      <c r="Y107" s="72" t="s">
        <v>116</v>
      </c>
      <c r="Z107" s="72" t="s">
        <v>216</v>
      </c>
      <c r="AA107" s="115">
        <v>150</v>
      </c>
      <c r="AB107" s="115">
        <v>250</v>
      </c>
      <c r="AC107" s="115">
        <v>377</v>
      </c>
      <c r="AD107" s="114" t="s">
        <v>137</v>
      </c>
      <c r="AE107" s="115">
        <v>6903</v>
      </c>
      <c r="AF107" s="115" t="s">
        <v>392</v>
      </c>
      <c r="AG107" s="115"/>
      <c r="AH107" s="115" t="s">
        <v>387</v>
      </c>
      <c r="AI107" s="115" t="s">
        <v>388</v>
      </c>
      <c r="AJ107" s="135" t="s">
        <v>462</v>
      </c>
    </row>
    <row r="108" spans="2:36" s="28" customFormat="1" ht="15.75" customHeight="1">
      <c r="B108" s="72" t="str">
        <f t="shared" si="8"/>
        <v>Yeoman CL -  8 HO Boiler - Wood</v>
      </c>
      <c r="C108" s="115" t="s">
        <v>477</v>
      </c>
      <c r="D108" s="73" t="s">
        <v>167</v>
      </c>
      <c r="E108" s="72" t="s">
        <v>249</v>
      </c>
      <c r="F108" s="89" t="s">
        <v>227</v>
      </c>
      <c r="G108" s="90" t="s">
        <v>14</v>
      </c>
      <c r="H108" s="90" t="s">
        <v>12</v>
      </c>
      <c r="I108" s="102">
        <v>13</v>
      </c>
      <c r="J108" s="90" t="s">
        <v>99</v>
      </c>
      <c r="K108" s="96">
        <v>6</v>
      </c>
      <c r="L108" s="90" t="s">
        <v>99</v>
      </c>
      <c r="M108" s="96">
        <v>7</v>
      </c>
      <c r="N108" s="90" t="s">
        <v>99</v>
      </c>
      <c r="O108" s="101">
        <v>0.7</v>
      </c>
      <c r="P108" s="93">
        <f t="shared" si="9"/>
        <v>70</v>
      </c>
      <c r="Q108" s="94">
        <f t="shared" si="10"/>
        <v>1.45</v>
      </c>
      <c r="R108" s="93">
        <f t="shared" si="7"/>
        <v>92</v>
      </c>
      <c r="S108" s="93" t="str">
        <f>VLOOKUP(R108,'EEC TABLE'!$A$4:$B$154,2,TRUE)</f>
        <v>A</v>
      </c>
      <c r="T108" s="93" t="s">
        <v>12</v>
      </c>
      <c r="U108" s="93"/>
      <c r="V108" s="90" t="s">
        <v>99</v>
      </c>
      <c r="W108" s="95">
        <v>2.8999999999999998E-3</v>
      </c>
      <c r="X108" s="90" t="s">
        <v>99</v>
      </c>
      <c r="Y108" s="72" t="s">
        <v>116</v>
      </c>
      <c r="Z108" s="72" t="s">
        <v>216</v>
      </c>
      <c r="AA108" s="115">
        <v>150</v>
      </c>
      <c r="AB108" s="115">
        <v>250</v>
      </c>
      <c r="AC108" s="115">
        <v>377</v>
      </c>
      <c r="AD108" s="114" t="s">
        <v>137</v>
      </c>
      <c r="AE108" s="115">
        <v>6903</v>
      </c>
      <c r="AF108" s="115" t="s">
        <v>392</v>
      </c>
      <c r="AG108" s="115"/>
      <c r="AH108" s="115" t="s">
        <v>387</v>
      </c>
      <c r="AI108" s="115" t="s">
        <v>388</v>
      </c>
      <c r="AJ108" s="135" t="s">
        <v>462</v>
      </c>
    </row>
    <row r="109" spans="2:36" s="28" customFormat="1" ht="15.75" customHeight="1">
      <c r="B109" s="72" t="str">
        <f t="shared" si="8"/>
        <v>Yeoman CL -  7 Inset HO Boiler - MF</v>
      </c>
      <c r="C109" s="115" t="s">
        <v>476</v>
      </c>
      <c r="D109" s="73" t="s">
        <v>167</v>
      </c>
      <c r="E109" s="72" t="s">
        <v>250</v>
      </c>
      <c r="F109" s="99" t="s">
        <v>247</v>
      </c>
      <c r="G109" s="90" t="s">
        <v>19</v>
      </c>
      <c r="H109" s="90" t="s">
        <v>578</v>
      </c>
      <c r="I109" s="102">
        <v>11</v>
      </c>
      <c r="J109" s="96">
        <v>11</v>
      </c>
      <c r="K109" s="96">
        <v>4</v>
      </c>
      <c r="L109" s="96">
        <v>4</v>
      </c>
      <c r="M109" s="96">
        <v>7</v>
      </c>
      <c r="N109" s="96">
        <v>7</v>
      </c>
      <c r="O109" s="101">
        <v>0.74</v>
      </c>
      <c r="P109" s="93">
        <f t="shared" si="9"/>
        <v>74</v>
      </c>
      <c r="Q109" s="94">
        <f t="shared" si="10"/>
        <v>1.45</v>
      </c>
      <c r="R109" s="93">
        <f t="shared" si="7"/>
        <v>97</v>
      </c>
      <c r="S109" s="93" t="str">
        <f>VLOOKUP(R109,'EEC TABLE'!$A$4:$B$154,2,TRUE)</f>
        <v>A</v>
      </c>
      <c r="T109" s="93" t="s">
        <v>12</v>
      </c>
      <c r="U109" s="120" t="s">
        <v>338</v>
      </c>
      <c r="V109" s="101">
        <v>0.77</v>
      </c>
      <c r="W109" s="95">
        <v>4.0000000000000001E-3</v>
      </c>
      <c r="X109" s="95">
        <v>7.7000000000000002E-3</v>
      </c>
      <c r="Y109" s="72" t="s">
        <v>123</v>
      </c>
      <c r="Z109" s="72" t="s">
        <v>217</v>
      </c>
      <c r="AA109" s="115" t="s">
        <v>133</v>
      </c>
      <c r="AB109" s="115" t="s">
        <v>133</v>
      </c>
      <c r="AC109" s="115">
        <v>386</v>
      </c>
      <c r="AD109" s="114" t="s">
        <v>137</v>
      </c>
      <c r="AE109" s="115">
        <v>6906</v>
      </c>
      <c r="AF109" s="115" t="s">
        <v>392</v>
      </c>
      <c r="AG109" s="115"/>
      <c r="AH109" s="115" t="s">
        <v>387</v>
      </c>
      <c r="AI109" s="115" t="s">
        <v>388</v>
      </c>
      <c r="AJ109" s="135" t="s">
        <v>462</v>
      </c>
    </row>
    <row r="110" spans="2:36" s="28" customFormat="1" ht="15.75" customHeight="1">
      <c r="B110" s="72" t="str">
        <f t="shared" si="8"/>
        <v>Yeoman CL -  7 Inset HO Boiler - Wood</v>
      </c>
      <c r="C110" s="115" t="s">
        <v>476</v>
      </c>
      <c r="D110" s="73" t="s">
        <v>167</v>
      </c>
      <c r="E110" s="72" t="s">
        <v>251</v>
      </c>
      <c r="F110" s="99" t="s">
        <v>247</v>
      </c>
      <c r="G110" s="90" t="s">
        <v>19</v>
      </c>
      <c r="H110" s="90" t="s">
        <v>12</v>
      </c>
      <c r="I110" s="102">
        <v>11</v>
      </c>
      <c r="J110" s="97" t="s">
        <v>99</v>
      </c>
      <c r="K110" s="96">
        <v>4</v>
      </c>
      <c r="L110" s="97" t="s">
        <v>99</v>
      </c>
      <c r="M110" s="96">
        <v>7</v>
      </c>
      <c r="N110" s="97" t="s">
        <v>99</v>
      </c>
      <c r="O110" s="101">
        <v>0.74</v>
      </c>
      <c r="P110" s="93">
        <f t="shared" si="9"/>
        <v>74</v>
      </c>
      <c r="Q110" s="94">
        <f t="shared" si="10"/>
        <v>1.45</v>
      </c>
      <c r="R110" s="93">
        <f t="shared" si="7"/>
        <v>97</v>
      </c>
      <c r="S110" s="93" t="str">
        <f>VLOOKUP(R110,'EEC TABLE'!$A$4:$B$154,2,TRUE)</f>
        <v>A</v>
      </c>
      <c r="T110" s="93" t="s">
        <v>12</v>
      </c>
      <c r="U110" s="93"/>
      <c r="V110" s="97" t="s">
        <v>99</v>
      </c>
      <c r="W110" s="95">
        <v>4.0000000000000001E-3</v>
      </c>
      <c r="X110" s="97" t="s">
        <v>99</v>
      </c>
      <c r="Y110" s="72" t="s">
        <v>123</v>
      </c>
      <c r="Z110" s="72" t="s">
        <v>217</v>
      </c>
      <c r="AA110" s="115" t="s">
        <v>133</v>
      </c>
      <c r="AB110" s="115" t="s">
        <v>133</v>
      </c>
      <c r="AC110" s="115">
        <v>386</v>
      </c>
      <c r="AD110" s="114" t="s">
        <v>137</v>
      </c>
      <c r="AE110" s="115">
        <v>6906</v>
      </c>
      <c r="AF110" s="115" t="s">
        <v>392</v>
      </c>
      <c r="AG110" s="115"/>
      <c r="AH110" s="115" t="s">
        <v>387</v>
      </c>
      <c r="AI110" s="115" t="s">
        <v>388</v>
      </c>
      <c r="AJ110" s="135" t="s">
        <v>462</v>
      </c>
    </row>
    <row r="111" spans="2:36" s="83" customFormat="1" ht="15.75" customHeight="1">
      <c r="B111" s="84" t="str">
        <f t="shared" si="8"/>
        <v/>
      </c>
      <c r="C111" s="118"/>
      <c r="D111" s="117"/>
      <c r="E111" s="84"/>
      <c r="F111" s="85"/>
      <c r="G111" s="84"/>
      <c r="H111" s="85"/>
      <c r="I111" s="85"/>
      <c r="J111" s="85"/>
      <c r="K111" s="85"/>
      <c r="L111" s="85"/>
      <c r="M111" s="85"/>
      <c r="N111" s="85"/>
      <c r="O111" s="85"/>
      <c r="P111" s="98"/>
      <c r="Q111" s="103"/>
      <c r="R111" s="82"/>
      <c r="S111" s="98"/>
      <c r="T111" s="98"/>
      <c r="U111" s="98"/>
      <c r="V111" s="85"/>
      <c r="W111" s="85"/>
      <c r="X111" s="85"/>
      <c r="Y111" s="118"/>
      <c r="Z111" s="118"/>
      <c r="AA111" s="118"/>
      <c r="AB111" s="118"/>
      <c r="AC111" s="118"/>
      <c r="AD111" s="117"/>
      <c r="AE111" s="118"/>
      <c r="AF111" s="118"/>
      <c r="AG111" s="118"/>
      <c r="AH111" s="118"/>
      <c r="AI111" s="118"/>
      <c r="AJ111" s="136"/>
    </row>
    <row r="112" spans="2:36" s="28" customFormat="1" ht="15.75" customHeight="1">
      <c r="B112" s="72" t="str">
        <f t="shared" si="8"/>
        <v>Yeoman - Exmoor - Wood</v>
      </c>
      <c r="C112" s="115" t="s">
        <v>483</v>
      </c>
      <c r="D112" s="73" t="s">
        <v>168</v>
      </c>
      <c r="E112" s="72" t="s">
        <v>170</v>
      </c>
      <c r="F112" s="89" t="s">
        <v>189</v>
      </c>
      <c r="G112" s="90" t="s">
        <v>14</v>
      </c>
      <c r="H112" s="90" t="s">
        <v>12</v>
      </c>
      <c r="I112" s="96">
        <v>4.9000000000000004</v>
      </c>
      <c r="J112" s="97" t="s">
        <v>99</v>
      </c>
      <c r="K112" s="96">
        <v>4.9000000000000004</v>
      </c>
      <c r="L112" s="97" t="s">
        <v>99</v>
      </c>
      <c r="M112" s="90" t="s">
        <v>99</v>
      </c>
      <c r="N112" s="90" t="s">
        <v>99</v>
      </c>
      <c r="O112" s="92">
        <v>0.78</v>
      </c>
      <c r="P112" s="93">
        <f t="shared" si="9"/>
        <v>78</v>
      </c>
      <c r="Q112" s="94">
        <f t="shared" si="10"/>
        <v>1.45</v>
      </c>
      <c r="R112" s="93">
        <f t="shared" si="7"/>
        <v>103</v>
      </c>
      <c r="S112" s="93" t="str">
        <f>VLOOKUP(R112,'EEC TABLE'!$A$4:$B$154,2,TRUE)</f>
        <v>A</v>
      </c>
      <c r="T112" s="93" t="s">
        <v>12</v>
      </c>
      <c r="U112" s="93"/>
      <c r="V112" s="97" t="s">
        <v>99</v>
      </c>
      <c r="W112" s="95">
        <v>2.8999999999999998E-3</v>
      </c>
      <c r="X112" s="97" t="s">
        <v>99</v>
      </c>
      <c r="Y112" s="72" t="s">
        <v>116</v>
      </c>
      <c r="Z112" s="72" t="s">
        <v>102</v>
      </c>
      <c r="AA112" s="115">
        <v>400</v>
      </c>
      <c r="AB112" s="115">
        <v>400</v>
      </c>
      <c r="AC112" s="115">
        <v>313</v>
      </c>
      <c r="AD112" s="114" t="s">
        <v>134</v>
      </c>
      <c r="AE112" s="115" t="s">
        <v>171</v>
      </c>
      <c r="AF112" s="115" t="s">
        <v>392</v>
      </c>
      <c r="AG112" s="115"/>
      <c r="AH112" s="115" t="s">
        <v>387</v>
      </c>
      <c r="AI112" s="115" t="s">
        <v>388</v>
      </c>
      <c r="AJ112" s="135" t="s">
        <v>462</v>
      </c>
    </row>
    <row r="113" spans="2:36" s="28" customFormat="1" ht="15.75" customHeight="1">
      <c r="B113" s="72" t="str">
        <f t="shared" si="8"/>
        <v>Yeoman - Exmoor - MF</v>
      </c>
      <c r="C113" s="115" t="s">
        <v>483</v>
      </c>
      <c r="D113" s="73" t="s">
        <v>168</v>
      </c>
      <c r="E113" s="112" t="s">
        <v>169</v>
      </c>
      <c r="F113" s="89" t="s">
        <v>189</v>
      </c>
      <c r="G113" s="90" t="s">
        <v>14</v>
      </c>
      <c r="H113" s="90" t="s">
        <v>578</v>
      </c>
      <c r="I113" s="96">
        <v>4.9000000000000004</v>
      </c>
      <c r="J113" s="96">
        <v>4.9000000000000004</v>
      </c>
      <c r="K113" s="96">
        <v>4.9000000000000004</v>
      </c>
      <c r="L113" s="96">
        <v>4.9000000000000004</v>
      </c>
      <c r="M113" s="90" t="s">
        <v>99</v>
      </c>
      <c r="N113" s="90" t="s">
        <v>99</v>
      </c>
      <c r="O113" s="92">
        <v>0.78</v>
      </c>
      <c r="P113" s="93">
        <f t="shared" si="9"/>
        <v>78</v>
      </c>
      <c r="Q113" s="94">
        <f t="shared" si="10"/>
        <v>1.45</v>
      </c>
      <c r="R113" s="93">
        <f t="shared" si="7"/>
        <v>103</v>
      </c>
      <c r="S113" s="93" t="str">
        <f>VLOOKUP(R113,'EEC TABLE'!$A$4:$B$154,2,TRUE)</f>
        <v>A</v>
      </c>
      <c r="T113" s="93" t="s">
        <v>12</v>
      </c>
      <c r="U113" s="120" t="s">
        <v>338</v>
      </c>
      <c r="V113" s="92">
        <v>0.85</v>
      </c>
      <c r="W113" s="95">
        <v>2.8999999999999998E-3</v>
      </c>
      <c r="X113" s="95">
        <v>1.6999999999999999E-3</v>
      </c>
      <c r="Y113" s="72" t="s">
        <v>116</v>
      </c>
      <c r="Z113" s="72" t="s">
        <v>102</v>
      </c>
      <c r="AA113" s="115">
        <v>400</v>
      </c>
      <c r="AB113" s="115">
        <v>400</v>
      </c>
      <c r="AC113" s="115">
        <v>313</v>
      </c>
      <c r="AD113" s="114" t="s">
        <v>134</v>
      </c>
      <c r="AE113" s="115" t="s">
        <v>171</v>
      </c>
      <c r="AF113" s="115" t="s">
        <v>392</v>
      </c>
      <c r="AG113" s="115"/>
      <c r="AH113" s="115" t="s">
        <v>387</v>
      </c>
      <c r="AI113" s="115" t="s">
        <v>388</v>
      </c>
      <c r="AJ113" s="135" t="s">
        <v>462</v>
      </c>
    </row>
    <row r="114" spans="2:36" s="83" customFormat="1" ht="15.75" customHeight="1">
      <c r="B114" s="84" t="str">
        <f t="shared" si="8"/>
        <v/>
      </c>
      <c r="C114" s="118"/>
      <c r="D114" s="85"/>
      <c r="E114" s="84"/>
      <c r="F114" s="106"/>
      <c r="G114" s="107"/>
      <c r="H114" s="107"/>
      <c r="I114" s="109"/>
      <c r="J114" s="109"/>
      <c r="K114" s="109"/>
      <c r="L114" s="109"/>
      <c r="M114" s="109"/>
      <c r="N114" s="109"/>
      <c r="O114" s="113"/>
      <c r="P114" s="98"/>
      <c r="Q114" s="103"/>
      <c r="R114" s="82"/>
      <c r="S114" s="98"/>
      <c r="T114" s="98"/>
      <c r="U114" s="98"/>
      <c r="V114" s="113"/>
      <c r="W114" s="111"/>
      <c r="X114" s="111"/>
      <c r="Y114" s="118"/>
      <c r="Z114" s="118"/>
      <c r="AA114" s="118"/>
      <c r="AB114" s="118"/>
      <c r="AC114" s="118"/>
      <c r="AD114" s="117"/>
      <c r="AE114" s="118"/>
      <c r="AF114" s="118"/>
      <c r="AG114" s="118"/>
      <c r="AH114" s="118"/>
      <c r="AI114" s="118"/>
      <c r="AJ114" s="136"/>
    </row>
    <row r="115" spans="2:36" s="28" customFormat="1" ht="15.75" customHeight="1">
      <c r="B115" s="72" t="str">
        <f t="shared" si="8"/>
        <v>Yeoman - Exe - Wood</v>
      </c>
      <c r="C115" s="115" t="s">
        <v>484</v>
      </c>
      <c r="D115" s="73" t="s">
        <v>168</v>
      </c>
      <c r="E115" s="72" t="s">
        <v>172</v>
      </c>
      <c r="F115" s="89" t="s">
        <v>190</v>
      </c>
      <c r="G115" s="90" t="s">
        <v>14</v>
      </c>
      <c r="H115" s="90" t="s">
        <v>12</v>
      </c>
      <c r="I115" s="96">
        <v>7</v>
      </c>
      <c r="J115" s="97" t="s">
        <v>99</v>
      </c>
      <c r="K115" s="96">
        <v>7</v>
      </c>
      <c r="L115" s="97" t="s">
        <v>99</v>
      </c>
      <c r="M115" s="90" t="s">
        <v>99</v>
      </c>
      <c r="N115" s="90" t="s">
        <v>99</v>
      </c>
      <c r="O115" s="92">
        <v>0.78</v>
      </c>
      <c r="P115" s="93">
        <f t="shared" si="9"/>
        <v>78</v>
      </c>
      <c r="Q115" s="94">
        <f t="shared" si="10"/>
        <v>1.45</v>
      </c>
      <c r="R115" s="93">
        <f t="shared" si="7"/>
        <v>103</v>
      </c>
      <c r="S115" s="93" t="str">
        <f>VLOOKUP(R115,'EEC TABLE'!$A$4:$B$154,2,TRUE)</f>
        <v>A</v>
      </c>
      <c r="T115" s="93" t="s">
        <v>12</v>
      </c>
      <c r="U115" s="93"/>
      <c r="V115" s="97" t="s">
        <v>99</v>
      </c>
      <c r="W115" s="95">
        <v>4.1000000000000003E-3</v>
      </c>
      <c r="X115" s="97" t="s">
        <v>99</v>
      </c>
      <c r="Y115" s="72" t="s">
        <v>116</v>
      </c>
      <c r="Z115" s="72" t="s">
        <v>102</v>
      </c>
      <c r="AA115" s="115">
        <v>500</v>
      </c>
      <c r="AB115" s="115">
        <v>500</v>
      </c>
      <c r="AC115" s="115">
        <v>414</v>
      </c>
      <c r="AD115" s="114" t="s">
        <v>134</v>
      </c>
      <c r="AE115" s="115" t="s">
        <v>174</v>
      </c>
      <c r="AF115" s="115" t="s">
        <v>392</v>
      </c>
      <c r="AG115" s="115"/>
      <c r="AH115" s="115" t="s">
        <v>387</v>
      </c>
      <c r="AI115" s="115" t="s">
        <v>388</v>
      </c>
      <c r="AJ115" s="135" t="s">
        <v>462</v>
      </c>
    </row>
    <row r="116" spans="2:36" s="28" customFormat="1" ht="15.75" customHeight="1">
      <c r="B116" s="72" t="str">
        <f t="shared" si="8"/>
        <v>Yeoman - Exe - MF</v>
      </c>
      <c r="C116" s="115" t="s">
        <v>484</v>
      </c>
      <c r="D116" s="73" t="s">
        <v>168</v>
      </c>
      <c r="E116" s="72" t="s">
        <v>173</v>
      </c>
      <c r="F116" s="89" t="s">
        <v>190</v>
      </c>
      <c r="G116" s="90" t="s">
        <v>14</v>
      </c>
      <c r="H116" s="90" t="s">
        <v>578</v>
      </c>
      <c r="I116" s="96">
        <v>7</v>
      </c>
      <c r="J116" s="96">
        <v>7</v>
      </c>
      <c r="K116" s="96">
        <v>7</v>
      </c>
      <c r="L116" s="96">
        <v>7</v>
      </c>
      <c r="M116" s="90" t="s">
        <v>99</v>
      </c>
      <c r="N116" s="90" t="s">
        <v>99</v>
      </c>
      <c r="O116" s="92">
        <v>0.78</v>
      </c>
      <c r="P116" s="93">
        <f t="shared" si="9"/>
        <v>78</v>
      </c>
      <c r="Q116" s="94">
        <f t="shared" si="10"/>
        <v>1.45</v>
      </c>
      <c r="R116" s="93">
        <f t="shared" si="7"/>
        <v>103</v>
      </c>
      <c r="S116" s="93" t="str">
        <f>VLOOKUP(R116,'EEC TABLE'!$A$4:$B$154,2,TRUE)</f>
        <v>A</v>
      </c>
      <c r="T116" s="93" t="s">
        <v>12</v>
      </c>
      <c r="U116" s="120" t="s">
        <v>338</v>
      </c>
      <c r="V116" s="92">
        <v>0.85</v>
      </c>
      <c r="W116" s="95">
        <v>4.1000000000000003E-3</v>
      </c>
      <c r="X116" s="95">
        <v>3.5000000000000001E-3</v>
      </c>
      <c r="Y116" s="72" t="s">
        <v>116</v>
      </c>
      <c r="Z116" s="72" t="s">
        <v>102</v>
      </c>
      <c r="AA116" s="115">
        <v>500</v>
      </c>
      <c r="AB116" s="115">
        <v>500</v>
      </c>
      <c r="AC116" s="115">
        <v>414</v>
      </c>
      <c r="AD116" s="114" t="s">
        <v>134</v>
      </c>
      <c r="AE116" s="115" t="s">
        <v>174</v>
      </c>
      <c r="AF116" s="115" t="s">
        <v>392</v>
      </c>
      <c r="AG116" s="115"/>
      <c r="AH116" s="115" t="s">
        <v>387</v>
      </c>
      <c r="AI116" s="115" t="s">
        <v>388</v>
      </c>
      <c r="AJ116" s="135" t="s">
        <v>462</v>
      </c>
    </row>
    <row r="117" spans="2:36" s="83" customFormat="1" ht="15.75" customHeight="1">
      <c r="B117" s="84" t="str">
        <f t="shared" si="8"/>
        <v/>
      </c>
      <c r="C117" s="118"/>
      <c r="D117" s="85"/>
      <c r="E117" s="84"/>
      <c r="F117" s="106"/>
      <c r="G117" s="107"/>
      <c r="H117" s="107"/>
      <c r="I117" s="109"/>
      <c r="J117" s="109"/>
      <c r="K117" s="109"/>
      <c r="L117" s="109"/>
      <c r="M117" s="109"/>
      <c r="N117" s="109"/>
      <c r="O117" s="113"/>
      <c r="P117" s="98"/>
      <c r="Q117" s="103"/>
      <c r="R117" s="82"/>
      <c r="S117" s="98"/>
      <c r="T117" s="98"/>
      <c r="U117" s="98"/>
      <c r="V117" s="113"/>
      <c r="W117" s="111"/>
      <c r="X117" s="111"/>
      <c r="Y117" s="118"/>
      <c r="Z117" s="118"/>
      <c r="AA117" s="118"/>
      <c r="AB117" s="118"/>
      <c r="AC117" s="118"/>
      <c r="AD117" s="117"/>
      <c r="AE117" s="118"/>
      <c r="AF117" s="118"/>
      <c r="AG117" s="118"/>
      <c r="AH117" s="118"/>
      <c r="AI117" s="118"/>
      <c r="AJ117" s="136"/>
    </row>
    <row r="118" spans="2:36" s="28" customFormat="1" ht="15.75" customHeight="1">
      <c r="B118" s="72" t="str">
        <f t="shared" si="8"/>
        <v>Yeoman - Devon - Wood</v>
      </c>
      <c r="C118" s="115" t="s">
        <v>485</v>
      </c>
      <c r="D118" s="73" t="s">
        <v>168</v>
      </c>
      <c r="E118" s="72" t="s">
        <v>175</v>
      </c>
      <c r="F118" s="89" t="s">
        <v>191</v>
      </c>
      <c r="G118" s="90" t="s">
        <v>14</v>
      </c>
      <c r="H118" s="90" t="s">
        <v>12</v>
      </c>
      <c r="I118" s="96">
        <v>9</v>
      </c>
      <c r="J118" s="97" t="s">
        <v>99</v>
      </c>
      <c r="K118" s="96">
        <v>9</v>
      </c>
      <c r="L118" s="97" t="s">
        <v>99</v>
      </c>
      <c r="M118" s="90" t="s">
        <v>99</v>
      </c>
      <c r="N118" s="90" t="s">
        <v>99</v>
      </c>
      <c r="O118" s="92">
        <v>0.81</v>
      </c>
      <c r="P118" s="93">
        <f t="shared" si="9"/>
        <v>81</v>
      </c>
      <c r="Q118" s="94">
        <f t="shared" si="10"/>
        <v>1.45</v>
      </c>
      <c r="R118" s="93">
        <f t="shared" si="7"/>
        <v>107</v>
      </c>
      <c r="S118" s="93" t="str">
        <f>VLOOKUP(R118,'EEC TABLE'!$A$4:$B$154,2,TRUE)</f>
        <v>A+</v>
      </c>
      <c r="T118" s="93" t="s">
        <v>12</v>
      </c>
      <c r="U118" s="93"/>
      <c r="V118" s="97" t="s">
        <v>99</v>
      </c>
      <c r="W118" s="95">
        <v>2.3999999999999998E-3</v>
      </c>
      <c r="X118" s="97" t="s">
        <v>99</v>
      </c>
      <c r="Y118" s="72" t="s">
        <v>116</v>
      </c>
      <c r="Z118" s="72" t="s">
        <v>102</v>
      </c>
      <c r="AA118" s="115">
        <v>500</v>
      </c>
      <c r="AB118" s="115">
        <v>500</v>
      </c>
      <c r="AC118" s="115">
        <v>446</v>
      </c>
      <c r="AD118" s="114" t="s">
        <v>134</v>
      </c>
      <c r="AE118" s="115" t="s">
        <v>177</v>
      </c>
      <c r="AF118" s="115" t="s">
        <v>392</v>
      </c>
      <c r="AG118" s="115"/>
      <c r="AH118" s="115" t="s">
        <v>387</v>
      </c>
      <c r="AI118" s="115" t="s">
        <v>388</v>
      </c>
      <c r="AJ118" s="135" t="s">
        <v>462</v>
      </c>
    </row>
    <row r="119" spans="2:36" s="28" customFormat="1" ht="15.75" customHeight="1">
      <c r="B119" s="72" t="str">
        <f t="shared" si="8"/>
        <v>Yeoman - Devon - MF</v>
      </c>
      <c r="C119" s="115" t="s">
        <v>485</v>
      </c>
      <c r="D119" s="73" t="s">
        <v>168</v>
      </c>
      <c r="E119" s="72" t="s">
        <v>176</v>
      </c>
      <c r="F119" s="89" t="s">
        <v>191</v>
      </c>
      <c r="G119" s="90" t="s">
        <v>14</v>
      </c>
      <c r="H119" s="90" t="s">
        <v>578</v>
      </c>
      <c r="I119" s="96">
        <v>9</v>
      </c>
      <c r="J119" s="96">
        <v>9</v>
      </c>
      <c r="K119" s="96">
        <v>9</v>
      </c>
      <c r="L119" s="96">
        <v>9</v>
      </c>
      <c r="M119" s="90" t="s">
        <v>99</v>
      </c>
      <c r="N119" s="90" t="s">
        <v>99</v>
      </c>
      <c r="O119" s="92">
        <v>0.81</v>
      </c>
      <c r="P119" s="93">
        <f t="shared" si="9"/>
        <v>81</v>
      </c>
      <c r="Q119" s="94">
        <f t="shared" si="10"/>
        <v>1.45</v>
      </c>
      <c r="R119" s="93">
        <f t="shared" si="7"/>
        <v>107</v>
      </c>
      <c r="S119" s="93" t="str">
        <f>VLOOKUP(R119,'EEC TABLE'!$A$4:$B$154,2,TRUE)</f>
        <v>A+</v>
      </c>
      <c r="T119" s="93" t="s">
        <v>12</v>
      </c>
      <c r="U119" s="120" t="s">
        <v>338</v>
      </c>
      <c r="V119" s="92">
        <v>0.78</v>
      </c>
      <c r="W119" s="95">
        <v>2.3999999999999998E-3</v>
      </c>
      <c r="X119" s="95">
        <v>1.9E-3</v>
      </c>
      <c r="Y119" s="72" t="s">
        <v>116</v>
      </c>
      <c r="Z119" s="72" t="s">
        <v>102</v>
      </c>
      <c r="AA119" s="115">
        <v>500</v>
      </c>
      <c r="AB119" s="115">
        <v>500</v>
      </c>
      <c r="AC119" s="115">
        <v>446</v>
      </c>
      <c r="AD119" s="114" t="s">
        <v>134</v>
      </c>
      <c r="AE119" s="115" t="s">
        <v>177</v>
      </c>
      <c r="AF119" s="115" t="s">
        <v>392</v>
      </c>
      <c r="AG119" s="115"/>
      <c r="AH119" s="115" t="s">
        <v>387</v>
      </c>
      <c r="AI119" s="115" t="s">
        <v>388</v>
      </c>
      <c r="AJ119" s="135" t="s">
        <v>462</v>
      </c>
    </row>
    <row r="120" spans="2:36" s="83" customFormat="1" ht="15.75" customHeight="1">
      <c r="B120" s="84" t="str">
        <f t="shared" si="8"/>
        <v/>
      </c>
      <c r="C120" s="118"/>
      <c r="D120" s="85"/>
      <c r="E120" s="84"/>
      <c r="F120" s="106"/>
      <c r="G120" s="107"/>
      <c r="H120" s="107"/>
      <c r="I120" s="109"/>
      <c r="J120" s="109"/>
      <c r="K120" s="109"/>
      <c r="L120" s="109"/>
      <c r="M120" s="109"/>
      <c r="N120" s="109"/>
      <c r="O120" s="113"/>
      <c r="P120" s="98"/>
      <c r="Q120" s="103"/>
      <c r="R120" s="82"/>
      <c r="S120" s="98"/>
      <c r="T120" s="98"/>
      <c r="U120" s="98"/>
      <c r="V120" s="113"/>
      <c r="W120" s="111"/>
      <c r="X120" s="111"/>
      <c r="Y120" s="118"/>
      <c r="Z120" s="118"/>
      <c r="AA120" s="118"/>
      <c r="AB120" s="118"/>
      <c r="AC120" s="118"/>
      <c r="AD120" s="117"/>
      <c r="AE120" s="118"/>
      <c r="AF120" s="118"/>
      <c r="AG120" s="118"/>
      <c r="AH120" s="118"/>
      <c r="AI120" s="118"/>
      <c r="AJ120" s="136"/>
    </row>
    <row r="121" spans="2:36" s="28" customFormat="1" ht="15.75" customHeight="1">
      <c r="B121" s="72" t="str">
        <f t="shared" si="8"/>
        <v>Yeoman - County - Wood</v>
      </c>
      <c r="C121" s="115" t="s">
        <v>486</v>
      </c>
      <c r="D121" s="73" t="s">
        <v>168</v>
      </c>
      <c r="E121" s="72" t="s">
        <v>178</v>
      </c>
      <c r="F121" s="89" t="s">
        <v>192</v>
      </c>
      <c r="G121" s="90" t="s">
        <v>14</v>
      </c>
      <c r="H121" s="90" t="s">
        <v>12</v>
      </c>
      <c r="I121" s="96">
        <v>13</v>
      </c>
      <c r="J121" s="96">
        <v>13</v>
      </c>
      <c r="K121" s="96">
        <v>13</v>
      </c>
      <c r="L121" s="96">
        <v>13</v>
      </c>
      <c r="M121" s="90" t="s">
        <v>99</v>
      </c>
      <c r="N121" s="90" t="s">
        <v>99</v>
      </c>
      <c r="O121" s="92">
        <v>0.78</v>
      </c>
      <c r="P121" s="93">
        <f t="shared" si="9"/>
        <v>78</v>
      </c>
      <c r="Q121" s="94">
        <f t="shared" si="10"/>
        <v>1.45</v>
      </c>
      <c r="R121" s="93">
        <f t="shared" si="7"/>
        <v>103</v>
      </c>
      <c r="S121" s="93" t="str">
        <f>VLOOKUP(R121,'EEC TABLE'!$A$4:$B$154,2,TRUE)</f>
        <v>A</v>
      </c>
      <c r="T121" s="93" t="s">
        <v>12</v>
      </c>
      <c r="U121" s="93"/>
      <c r="V121" s="92">
        <v>0.84</v>
      </c>
      <c r="W121" s="95">
        <v>2.5000000000000001E-3</v>
      </c>
      <c r="X121" s="95">
        <v>2.2000000000000001E-3</v>
      </c>
      <c r="Y121" s="72" t="s">
        <v>116</v>
      </c>
      <c r="Z121" s="72" t="s">
        <v>102</v>
      </c>
      <c r="AA121" s="115">
        <v>450</v>
      </c>
      <c r="AB121" s="115">
        <v>600</v>
      </c>
      <c r="AC121" s="115">
        <v>307</v>
      </c>
      <c r="AD121" s="114" t="s">
        <v>134</v>
      </c>
      <c r="AE121" s="115" t="s">
        <v>179</v>
      </c>
      <c r="AF121" s="115" t="s">
        <v>392</v>
      </c>
      <c r="AG121" s="115"/>
      <c r="AH121" s="115" t="s">
        <v>387</v>
      </c>
      <c r="AI121" s="115" t="s">
        <v>388</v>
      </c>
      <c r="AJ121" s="135" t="s">
        <v>462</v>
      </c>
    </row>
    <row r="122" spans="2:36" s="83" customFormat="1" ht="15.75" customHeight="1">
      <c r="B122" s="84" t="str">
        <f t="shared" si="8"/>
        <v/>
      </c>
      <c r="C122" s="118"/>
      <c r="D122" s="117"/>
      <c r="E122" s="84"/>
      <c r="F122" s="85"/>
      <c r="G122" s="84"/>
      <c r="H122" s="85"/>
      <c r="I122" s="85"/>
      <c r="J122" s="85"/>
      <c r="K122" s="85"/>
      <c r="L122" s="85"/>
      <c r="M122" s="85"/>
      <c r="N122" s="85"/>
      <c r="O122" s="85"/>
      <c r="P122" s="98"/>
      <c r="Q122" s="103"/>
      <c r="R122" s="82"/>
      <c r="S122" s="98"/>
      <c r="T122" s="98"/>
      <c r="U122" s="98"/>
      <c r="V122" s="85"/>
      <c r="W122" s="85"/>
      <c r="X122" s="85"/>
      <c r="Y122" s="118"/>
      <c r="Z122" s="118"/>
      <c r="AA122" s="118"/>
      <c r="AB122" s="118"/>
      <c r="AC122" s="118"/>
      <c r="AD122" s="117"/>
      <c r="AE122" s="118"/>
      <c r="AF122" s="118"/>
      <c r="AG122" s="118"/>
      <c r="AH122" s="118"/>
      <c r="AI122" s="118"/>
      <c r="AJ122" s="136"/>
    </row>
    <row r="123" spans="2:36" s="28" customFormat="1" ht="15.75" customHeight="1">
      <c r="B123" s="72" t="str">
        <f t="shared" si="8"/>
        <v>Yeoman - Exe DD - Wood</v>
      </c>
      <c r="C123" s="115" t="s">
        <v>488</v>
      </c>
      <c r="D123" s="73" t="s">
        <v>168</v>
      </c>
      <c r="E123" s="72" t="s">
        <v>180</v>
      </c>
      <c r="F123" s="89" t="s">
        <v>193</v>
      </c>
      <c r="G123" s="90" t="s">
        <v>14</v>
      </c>
      <c r="H123" s="90" t="s">
        <v>12</v>
      </c>
      <c r="I123" s="96">
        <v>11</v>
      </c>
      <c r="J123" s="96">
        <v>8</v>
      </c>
      <c r="K123" s="96">
        <v>11</v>
      </c>
      <c r="L123" s="96">
        <v>8</v>
      </c>
      <c r="M123" s="90" t="s">
        <v>99</v>
      </c>
      <c r="N123" s="90" t="s">
        <v>99</v>
      </c>
      <c r="O123" s="92">
        <v>0.69</v>
      </c>
      <c r="P123" s="93">
        <f t="shared" si="9"/>
        <v>69</v>
      </c>
      <c r="Q123" s="94">
        <f t="shared" si="10"/>
        <v>1.45</v>
      </c>
      <c r="R123" s="93">
        <f t="shared" si="7"/>
        <v>90</v>
      </c>
      <c r="S123" s="93" t="str">
        <f>VLOOKUP(R123,'EEC TABLE'!$A$4:$B$154,2,TRUE)</f>
        <v>A</v>
      </c>
      <c r="T123" s="93" t="s">
        <v>12</v>
      </c>
      <c r="U123" s="93"/>
      <c r="V123" s="92">
        <v>0.79</v>
      </c>
      <c r="W123" s="95">
        <v>2.7000000000000001E-3</v>
      </c>
      <c r="X123" s="95">
        <v>3.3E-3</v>
      </c>
      <c r="Y123" s="72" t="s">
        <v>116</v>
      </c>
      <c r="Z123" s="72" t="s">
        <v>102</v>
      </c>
      <c r="AA123" s="115">
        <v>700</v>
      </c>
      <c r="AB123" s="115" t="s">
        <v>133</v>
      </c>
      <c r="AC123" s="115">
        <v>371</v>
      </c>
      <c r="AD123" s="114" t="s">
        <v>134</v>
      </c>
      <c r="AE123" s="115" t="s">
        <v>181</v>
      </c>
      <c r="AF123" s="115" t="s">
        <v>392</v>
      </c>
      <c r="AG123" s="115"/>
      <c r="AH123" s="115" t="s">
        <v>387</v>
      </c>
      <c r="AI123" s="115" t="s">
        <v>388</v>
      </c>
      <c r="AJ123" s="135" t="s">
        <v>462</v>
      </c>
    </row>
    <row r="124" spans="2:36" s="83" customFormat="1" ht="15.75" customHeight="1">
      <c r="B124" s="84" t="str">
        <f t="shared" si="8"/>
        <v/>
      </c>
      <c r="C124" s="118"/>
      <c r="D124" s="117"/>
      <c r="E124" s="84"/>
      <c r="F124" s="106"/>
      <c r="G124" s="107"/>
      <c r="H124" s="107"/>
      <c r="I124" s="109"/>
      <c r="J124" s="109"/>
      <c r="K124" s="109"/>
      <c r="L124" s="109"/>
      <c r="M124" s="109"/>
      <c r="N124" s="109"/>
      <c r="O124" s="113"/>
      <c r="P124" s="98"/>
      <c r="Q124" s="103"/>
      <c r="R124" s="82"/>
      <c r="S124" s="98"/>
      <c r="T124" s="98"/>
      <c r="U124" s="98"/>
      <c r="V124" s="113"/>
      <c r="W124" s="111"/>
      <c r="X124" s="111"/>
      <c r="Y124" s="118"/>
      <c r="Z124" s="118"/>
      <c r="AA124" s="118"/>
      <c r="AB124" s="118"/>
      <c r="AC124" s="118"/>
      <c r="AD124" s="117"/>
      <c r="AE124" s="118"/>
      <c r="AF124" s="118"/>
      <c r="AG124" s="118"/>
      <c r="AH124" s="118"/>
      <c r="AI124" s="118"/>
      <c r="AJ124" s="136"/>
    </row>
    <row r="125" spans="2:36" s="28" customFormat="1" ht="15.75" customHeight="1">
      <c r="B125" s="72" t="str">
        <f t="shared" si="8"/>
        <v>Yeoman - Devon SD - Wood</v>
      </c>
      <c r="C125" s="115" t="s">
        <v>489</v>
      </c>
      <c r="D125" s="73" t="s">
        <v>168</v>
      </c>
      <c r="E125" s="72" t="s">
        <v>182</v>
      </c>
      <c r="F125" s="89" t="s">
        <v>194</v>
      </c>
      <c r="G125" s="90" t="s">
        <v>14</v>
      </c>
      <c r="H125" s="90" t="s">
        <v>12</v>
      </c>
      <c r="I125" s="96">
        <v>9</v>
      </c>
      <c r="J125" s="96">
        <v>9</v>
      </c>
      <c r="K125" s="96">
        <v>9</v>
      </c>
      <c r="L125" s="96">
        <v>9</v>
      </c>
      <c r="M125" s="90" t="s">
        <v>99</v>
      </c>
      <c r="N125" s="90" t="s">
        <v>99</v>
      </c>
      <c r="O125" s="92">
        <v>0.69</v>
      </c>
      <c r="P125" s="93">
        <f t="shared" si="9"/>
        <v>69</v>
      </c>
      <c r="Q125" s="94">
        <f t="shared" si="10"/>
        <v>1.45</v>
      </c>
      <c r="R125" s="93">
        <f t="shared" si="7"/>
        <v>90</v>
      </c>
      <c r="S125" s="93" t="str">
        <f>VLOOKUP(R125,'EEC TABLE'!$A$4:$B$154,2,TRUE)</f>
        <v>A</v>
      </c>
      <c r="T125" s="93" t="s">
        <v>12</v>
      </c>
      <c r="U125" s="93"/>
      <c r="V125" s="92">
        <v>0.66</v>
      </c>
      <c r="W125" s="95">
        <v>2.2000000000000001E-3</v>
      </c>
      <c r="X125" s="95">
        <v>1.6999999999999999E-3</v>
      </c>
      <c r="Y125" s="72" t="s">
        <v>116</v>
      </c>
      <c r="Z125" s="72" t="s">
        <v>102</v>
      </c>
      <c r="AA125" s="115">
        <v>600</v>
      </c>
      <c r="AB125" s="115" t="s">
        <v>133</v>
      </c>
      <c r="AC125" s="115">
        <v>429</v>
      </c>
      <c r="AD125" s="114" t="s">
        <v>134</v>
      </c>
      <c r="AE125" s="115" t="s">
        <v>140</v>
      </c>
      <c r="AF125" s="115" t="s">
        <v>392</v>
      </c>
      <c r="AG125" s="115"/>
      <c r="AH125" s="115" t="s">
        <v>387</v>
      </c>
      <c r="AI125" s="115" t="s">
        <v>388</v>
      </c>
      <c r="AJ125" s="135" t="s">
        <v>462</v>
      </c>
    </row>
    <row r="126" spans="2:36" s="28" customFormat="1" ht="15.75" customHeight="1">
      <c r="B126" s="72" t="str">
        <f t="shared" si="8"/>
        <v>Yeoman - Devon DD - Wood</v>
      </c>
      <c r="C126" s="115" t="s">
        <v>490</v>
      </c>
      <c r="D126" s="73" t="s">
        <v>168</v>
      </c>
      <c r="E126" s="72" t="s">
        <v>183</v>
      </c>
      <c r="F126" s="89" t="s">
        <v>195</v>
      </c>
      <c r="G126" s="90" t="s">
        <v>14</v>
      </c>
      <c r="H126" s="90" t="s">
        <v>12</v>
      </c>
      <c r="I126" s="96">
        <v>13</v>
      </c>
      <c r="J126" s="96">
        <v>12</v>
      </c>
      <c r="K126" s="96">
        <v>13</v>
      </c>
      <c r="L126" s="96">
        <v>12</v>
      </c>
      <c r="M126" s="90" t="s">
        <v>99</v>
      </c>
      <c r="N126" s="90" t="s">
        <v>99</v>
      </c>
      <c r="O126" s="92">
        <v>0.65</v>
      </c>
      <c r="P126" s="93">
        <f t="shared" ref="P126:P142" si="11">O126*100</f>
        <v>65</v>
      </c>
      <c r="Q126" s="94">
        <f t="shared" ref="Q126:Q153" si="12">$Q$7</f>
        <v>1.45</v>
      </c>
      <c r="R126" s="93">
        <f t="shared" si="7"/>
        <v>84</v>
      </c>
      <c r="S126" s="93" t="str">
        <f>VLOOKUP(R126,'EEC TABLE'!$A$4:$B$154,2,TRUE)</f>
        <v>B</v>
      </c>
      <c r="T126" s="93" t="s">
        <v>12</v>
      </c>
      <c r="U126" s="93"/>
      <c r="V126" s="92">
        <v>0.66</v>
      </c>
      <c r="W126" s="95">
        <v>1.6000000000000001E-3</v>
      </c>
      <c r="X126" s="95">
        <v>2.3999999999999998E-3</v>
      </c>
      <c r="Y126" s="72" t="s">
        <v>116</v>
      </c>
      <c r="Z126" s="72" t="s">
        <v>102</v>
      </c>
      <c r="AA126" s="115">
        <v>750</v>
      </c>
      <c r="AB126" s="115" t="s">
        <v>133</v>
      </c>
      <c r="AC126" s="115">
        <v>381</v>
      </c>
      <c r="AD126" s="114" t="s">
        <v>134</v>
      </c>
      <c r="AE126" s="115" t="s">
        <v>184</v>
      </c>
      <c r="AF126" s="115" t="s">
        <v>392</v>
      </c>
      <c r="AG126" s="115"/>
      <c r="AH126" s="115" t="s">
        <v>387</v>
      </c>
      <c r="AI126" s="115" t="s">
        <v>388</v>
      </c>
      <c r="AJ126" s="135" t="s">
        <v>462</v>
      </c>
    </row>
    <row r="127" spans="2:36" s="83" customFormat="1" ht="15.75" customHeight="1">
      <c r="B127" s="84" t="str">
        <f t="shared" si="8"/>
        <v/>
      </c>
      <c r="C127" s="118"/>
      <c r="D127" s="117"/>
      <c r="E127" s="84"/>
      <c r="F127" s="106"/>
      <c r="G127" s="107"/>
      <c r="H127" s="107"/>
      <c r="I127" s="109"/>
      <c r="J127" s="109"/>
      <c r="K127" s="109"/>
      <c r="L127" s="109"/>
      <c r="M127" s="109"/>
      <c r="N127" s="109"/>
      <c r="O127" s="113"/>
      <c r="P127" s="98"/>
      <c r="Q127" s="103"/>
      <c r="R127" s="82"/>
      <c r="S127" s="98"/>
      <c r="T127" s="98"/>
      <c r="U127" s="98"/>
      <c r="V127" s="113"/>
      <c r="W127" s="111"/>
      <c r="X127" s="111"/>
      <c r="Y127" s="118"/>
      <c r="Z127" s="118"/>
      <c r="AA127" s="118"/>
      <c r="AB127" s="118"/>
      <c r="AC127" s="118"/>
      <c r="AD127" s="117"/>
      <c r="AE127" s="118"/>
      <c r="AF127" s="118"/>
      <c r="AG127" s="118"/>
      <c r="AH127" s="118"/>
      <c r="AI127" s="118"/>
      <c r="AJ127" s="136"/>
    </row>
    <row r="128" spans="2:36" s="28" customFormat="1" ht="15.75" customHeight="1">
      <c r="B128" s="72" t="str">
        <f t="shared" si="8"/>
        <v>Yeoman - County SD - Wood</v>
      </c>
      <c r="C128" s="115" t="s">
        <v>491</v>
      </c>
      <c r="D128" s="73" t="s">
        <v>168</v>
      </c>
      <c r="E128" s="72" t="s">
        <v>187</v>
      </c>
      <c r="F128" s="89" t="s">
        <v>196</v>
      </c>
      <c r="G128" s="90" t="s">
        <v>14</v>
      </c>
      <c r="H128" s="90" t="s">
        <v>12</v>
      </c>
      <c r="I128" s="96">
        <v>15</v>
      </c>
      <c r="J128" s="96">
        <v>11</v>
      </c>
      <c r="K128" s="96">
        <v>15</v>
      </c>
      <c r="L128" s="96">
        <v>11</v>
      </c>
      <c r="M128" s="90" t="s">
        <v>99</v>
      </c>
      <c r="N128" s="90" t="s">
        <v>99</v>
      </c>
      <c r="O128" s="92">
        <v>0.66</v>
      </c>
      <c r="P128" s="93">
        <f t="shared" si="11"/>
        <v>66</v>
      </c>
      <c r="Q128" s="94">
        <f t="shared" si="12"/>
        <v>1.45</v>
      </c>
      <c r="R128" s="93">
        <f t="shared" si="7"/>
        <v>86</v>
      </c>
      <c r="S128" s="93" t="str">
        <f>VLOOKUP(R128,'EEC TABLE'!$A$4:$B$154,2,TRUE)</f>
        <v>B</v>
      </c>
      <c r="T128" s="93" t="s">
        <v>12</v>
      </c>
      <c r="U128" s="93"/>
      <c r="V128" s="92">
        <v>0.6</v>
      </c>
      <c r="W128" s="95">
        <v>2.2000000000000001E-3</v>
      </c>
      <c r="X128" s="95">
        <v>1.1000000000000001E-3</v>
      </c>
      <c r="Y128" s="72" t="s">
        <v>116</v>
      </c>
      <c r="Z128" s="72" t="s">
        <v>102</v>
      </c>
      <c r="AA128" s="115">
        <v>600</v>
      </c>
      <c r="AB128" s="115" t="s">
        <v>133</v>
      </c>
      <c r="AC128" s="115">
        <v>430</v>
      </c>
      <c r="AD128" s="114" t="s">
        <v>134</v>
      </c>
      <c r="AE128" s="115" t="s">
        <v>186</v>
      </c>
      <c r="AF128" s="115" t="s">
        <v>392</v>
      </c>
      <c r="AG128" s="115"/>
      <c r="AH128" s="115" t="s">
        <v>387</v>
      </c>
      <c r="AI128" s="115" t="s">
        <v>388</v>
      </c>
      <c r="AJ128" s="135" t="s">
        <v>462</v>
      </c>
    </row>
    <row r="129" spans="2:41" s="28" customFormat="1" ht="15.75" customHeight="1">
      <c r="B129" s="72" t="str">
        <f t="shared" si="8"/>
        <v>Yeoman - County DD - Wood</v>
      </c>
      <c r="C129" s="115" t="s">
        <v>492</v>
      </c>
      <c r="D129" s="73" t="s">
        <v>168</v>
      </c>
      <c r="E129" s="72" t="s">
        <v>188</v>
      </c>
      <c r="F129" s="89" t="s">
        <v>197</v>
      </c>
      <c r="G129" s="90" t="s">
        <v>14</v>
      </c>
      <c r="H129" s="90" t="s">
        <v>12</v>
      </c>
      <c r="I129" s="96">
        <v>22</v>
      </c>
      <c r="J129" s="96">
        <v>22</v>
      </c>
      <c r="K129" s="96">
        <v>22</v>
      </c>
      <c r="L129" s="96">
        <v>22</v>
      </c>
      <c r="M129" s="90" t="s">
        <v>99</v>
      </c>
      <c r="N129" s="90" t="s">
        <v>99</v>
      </c>
      <c r="O129" s="92">
        <v>0.72</v>
      </c>
      <c r="P129" s="93">
        <f t="shared" si="11"/>
        <v>72</v>
      </c>
      <c r="Q129" s="94">
        <f t="shared" si="12"/>
        <v>1.45</v>
      </c>
      <c r="R129" s="93">
        <f t="shared" si="7"/>
        <v>94</v>
      </c>
      <c r="S129" s="93" t="str">
        <f>VLOOKUP(R129,'EEC TABLE'!$A$4:$B$154,2,TRUE)</f>
        <v>A</v>
      </c>
      <c r="T129" s="93" t="s">
        <v>12</v>
      </c>
      <c r="U129" s="93"/>
      <c r="V129" s="92">
        <v>0.72</v>
      </c>
      <c r="W129" s="95">
        <v>1.6999999999999999E-3</v>
      </c>
      <c r="X129" s="95">
        <v>1.6999999999999999E-3</v>
      </c>
      <c r="Y129" s="72" t="s">
        <v>116</v>
      </c>
      <c r="Z129" s="72" t="s">
        <v>102</v>
      </c>
      <c r="AA129" s="115">
        <v>700</v>
      </c>
      <c r="AB129" s="115" t="s">
        <v>133</v>
      </c>
      <c r="AC129" s="115">
        <v>518</v>
      </c>
      <c r="AD129" s="114" t="s">
        <v>134</v>
      </c>
      <c r="AE129" s="115" t="s">
        <v>185</v>
      </c>
      <c r="AF129" s="115" t="s">
        <v>392</v>
      </c>
      <c r="AG129" s="115"/>
      <c r="AH129" s="115" t="s">
        <v>387</v>
      </c>
      <c r="AI129" s="115" t="s">
        <v>388</v>
      </c>
      <c r="AJ129" s="135" t="s">
        <v>462</v>
      </c>
    </row>
    <row r="130" spans="2:41" s="83" customFormat="1" ht="15.75" customHeight="1">
      <c r="B130" s="84" t="str">
        <f t="shared" si="8"/>
        <v/>
      </c>
      <c r="C130" s="118"/>
      <c r="D130" s="117"/>
      <c r="E130" s="84"/>
      <c r="F130" s="85"/>
      <c r="G130" s="84"/>
      <c r="H130" s="85"/>
      <c r="I130" s="85"/>
      <c r="J130" s="85"/>
      <c r="K130" s="85"/>
      <c r="L130" s="85"/>
      <c r="M130" s="85"/>
      <c r="N130" s="85"/>
      <c r="O130" s="85"/>
      <c r="P130" s="98"/>
      <c r="Q130" s="103"/>
      <c r="R130" s="82"/>
      <c r="S130" s="98"/>
      <c r="T130" s="98"/>
      <c r="U130" s="98"/>
      <c r="V130" s="85"/>
      <c r="W130" s="85"/>
      <c r="X130" s="85"/>
      <c r="Y130" s="118"/>
      <c r="Z130" s="118"/>
      <c r="AA130" s="118"/>
      <c r="AB130" s="118"/>
      <c r="AC130" s="118"/>
      <c r="AD130" s="117"/>
      <c r="AE130" s="118"/>
      <c r="AF130" s="118"/>
      <c r="AG130" s="118"/>
      <c r="AH130" s="118"/>
      <c r="AI130" s="118"/>
      <c r="AJ130" s="136"/>
    </row>
    <row r="131" spans="2:41" s="28" customFormat="1" ht="15.75" customHeight="1">
      <c r="B131" s="72" t="str">
        <f t="shared" si="8"/>
        <v>Yeoman - Devon 50 HO Boiler - MF</v>
      </c>
      <c r="C131" s="115" t="s">
        <v>493</v>
      </c>
      <c r="D131" s="73" t="s">
        <v>168</v>
      </c>
      <c r="E131" s="72" t="s">
        <v>252</v>
      </c>
      <c r="F131" s="89" t="s">
        <v>222</v>
      </c>
      <c r="G131" s="90" t="s">
        <v>14</v>
      </c>
      <c r="H131" s="90" t="s">
        <v>578</v>
      </c>
      <c r="I131" s="102">
        <v>13</v>
      </c>
      <c r="J131" s="96">
        <v>14</v>
      </c>
      <c r="K131" s="96">
        <v>6</v>
      </c>
      <c r="L131" s="96">
        <v>6</v>
      </c>
      <c r="M131" s="96">
        <v>7</v>
      </c>
      <c r="N131" s="96">
        <v>8</v>
      </c>
      <c r="O131" s="101">
        <v>0.7</v>
      </c>
      <c r="P131" s="93">
        <f t="shared" si="11"/>
        <v>70</v>
      </c>
      <c r="Q131" s="94">
        <f t="shared" si="12"/>
        <v>1.45</v>
      </c>
      <c r="R131" s="93">
        <f t="shared" si="7"/>
        <v>92</v>
      </c>
      <c r="S131" s="93" t="str">
        <f>VLOOKUP(R131,'EEC TABLE'!$A$4:$B$154,2,TRUE)</f>
        <v>A</v>
      </c>
      <c r="T131" s="93" t="s">
        <v>12</v>
      </c>
      <c r="U131" s="120" t="s">
        <v>338</v>
      </c>
      <c r="V131" s="101">
        <v>0.72</v>
      </c>
      <c r="W131" s="95">
        <v>2.8999999999999998E-3</v>
      </c>
      <c r="X131" s="95">
        <v>3.8999999999999998E-3</v>
      </c>
      <c r="Y131" s="72" t="s">
        <v>116</v>
      </c>
      <c r="Z131" s="72" t="s">
        <v>216</v>
      </c>
      <c r="AA131" s="115">
        <v>150</v>
      </c>
      <c r="AB131" s="115">
        <v>250</v>
      </c>
      <c r="AC131" s="115">
        <v>377</v>
      </c>
      <c r="AD131" s="114" t="s">
        <v>137</v>
      </c>
      <c r="AE131" s="115">
        <v>6903</v>
      </c>
      <c r="AF131" s="115" t="s">
        <v>392</v>
      </c>
      <c r="AG131" s="115"/>
      <c r="AH131" s="115" t="s">
        <v>387</v>
      </c>
      <c r="AI131" s="115" t="s">
        <v>388</v>
      </c>
      <c r="AJ131" s="135" t="s">
        <v>462</v>
      </c>
    </row>
    <row r="132" spans="2:41" s="28" customFormat="1" ht="15.75" customHeight="1">
      <c r="B132" s="72" t="str">
        <f t="shared" si="8"/>
        <v>Yeoman - Devon 50 HO Boiler - Wood</v>
      </c>
      <c r="C132" s="115" t="s">
        <v>493</v>
      </c>
      <c r="D132" s="73" t="s">
        <v>168</v>
      </c>
      <c r="E132" s="72" t="s">
        <v>253</v>
      </c>
      <c r="F132" s="89" t="s">
        <v>222</v>
      </c>
      <c r="G132" s="90" t="s">
        <v>14</v>
      </c>
      <c r="H132" s="90" t="s">
        <v>12</v>
      </c>
      <c r="I132" s="102">
        <v>13</v>
      </c>
      <c r="J132" s="90" t="s">
        <v>99</v>
      </c>
      <c r="K132" s="96">
        <v>6</v>
      </c>
      <c r="L132" s="90" t="s">
        <v>99</v>
      </c>
      <c r="M132" s="96">
        <v>7</v>
      </c>
      <c r="N132" s="90" t="s">
        <v>99</v>
      </c>
      <c r="O132" s="101">
        <v>0.7</v>
      </c>
      <c r="P132" s="93">
        <f t="shared" si="11"/>
        <v>70</v>
      </c>
      <c r="Q132" s="94">
        <f t="shared" si="12"/>
        <v>1.45</v>
      </c>
      <c r="R132" s="93">
        <f t="shared" si="7"/>
        <v>92</v>
      </c>
      <c r="S132" s="93" t="str">
        <f>VLOOKUP(R132,'EEC TABLE'!$A$4:$B$154,2,TRUE)</f>
        <v>A</v>
      </c>
      <c r="T132" s="93" t="s">
        <v>12</v>
      </c>
      <c r="U132" s="93"/>
      <c r="V132" s="90" t="s">
        <v>99</v>
      </c>
      <c r="W132" s="95">
        <v>2.8999999999999998E-3</v>
      </c>
      <c r="X132" s="90" t="s">
        <v>99</v>
      </c>
      <c r="Y132" s="72" t="s">
        <v>116</v>
      </c>
      <c r="Z132" s="72" t="s">
        <v>216</v>
      </c>
      <c r="AA132" s="115">
        <v>150</v>
      </c>
      <c r="AB132" s="115">
        <v>250</v>
      </c>
      <c r="AC132" s="115">
        <v>377</v>
      </c>
      <c r="AD132" s="114" t="s">
        <v>137</v>
      </c>
      <c r="AE132" s="115">
        <v>6903</v>
      </c>
      <c r="AF132" s="115" t="s">
        <v>392</v>
      </c>
      <c r="AG132" s="115"/>
      <c r="AH132" s="115" t="s">
        <v>387</v>
      </c>
      <c r="AI132" s="115" t="s">
        <v>388</v>
      </c>
      <c r="AJ132" s="135" t="s">
        <v>462</v>
      </c>
    </row>
    <row r="133" spans="2:41" s="28" customFormat="1" ht="15.75" customHeight="1">
      <c r="B133" s="72" t="str">
        <f t="shared" si="8"/>
        <v>Yeoman - County 60 HO Boiler - MF</v>
      </c>
      <c r="C133" s="115" t="s">
        <v>494</v>
      </c>
      <c r="D133" s="73" t="s">
        <v>168</v>
      </c>
      <c r="E133" s="72" t="s">
        <v>254</v>
      </c>
      <c r="F133" s="89" t="s">
        <v>223</v>
      </c>
      <c r="G133" s="90" t="s">
        <v>14</v>
      </c>
      <c r="H133" s="90" t="s">
        <v>578</v>
      </c>
      <c r="I133" s="102">
        <v>17</v>
      </c>
      <c r="J133" s="96">
        <v>17</v>
      </c>
      <c r="K133" s="96">
        <v>6</v>
      </c>
      <c r="L133" s="96">
        <v>6</v>
      </c>
      <c r="M133" s="96">
        <v>11</v>
      </c>
      <c r="N133" s="96">
        <v>11</v>
      </c>
      <c r="O133" s="101">
        <v>0.69</v>
      </c>
      <c r="P133" s="93">
        <f t="shared" si="11"/>
        <v>69</v>
      </c>
      <c r="Q133" s="94">
        <f t="shared" si="12"/>
        <v>1.45</v>
      </c>
      <c r="R133" s="93">
        <f t="shared" si="7"/>
        <v>90</v>
      </c>
      <c r="S133" s="93" t="str">
        <f>VLOOKUP(R133,'EEC TABLE'!$A$4:$B$154,2,TRUE)</f>
        <v>A</v>
      </c>
      <c r="T133" s="93" t="s">
        <v>12</v>
      </c>
      <c r="U133" s="120" t="s">
        <v>338</v>
      </c>
      <c r="V133" s="101">
        <v>0.72</v>
      </c>
      <c r="W133" s="95">
        <v>5.4999999999999997E-3</v>
      </c>
      <c r="X133" s="95">
        <v>2.5000000000000001E-3</v>
      </c>
      <c r="Y133" s="72" t="s">
        <v>116</v>
      </c>
      <c r="Z133" s="72" t="s">
        <v>216</v>
      </c>
      <c r="AA133" s="115">
        <v>150</v>
      </c>
      <c r="AB133" s="115">
        <v>250</v>
      </c>
      <c r="AC133" s="115">
        <v>400</v>
      </c>
      <c r="AD133" s="114" t="s">
        <v>137</v>
      </c>
      <c r="AE133" s="115">
        <v>60169</v>
      </c>
      <c r="AF133" s="115" t="s">
        <v>392</v>
      </c>
      <c r="AG133" s="115"/>
      <c r="AH133" s="115" t="s">
        <v>387</v>
      </c>
      <c r="AI133" s="115" t="s">
        <v>388</v>
      </c>
      <c r="AJ133" s="135" t="s">
        <v>462</v>
      </c>
    </row>
    <row r="134" spans="2:41" s="28" customFormat="1" ht="15.75" customHeight="1">
      <c r="B134" s="72" t="str">
        <f t="shared" si="8"/>
        <v>Yeoman - County 60 HO Boiler - Wood</v>
      </c>
      <c r="C134" s="115" t="s">
        <v>494</v>
      </c>
      <c r="D134" s="73" t="s">
        <v>168</v>
      </c>
      <c r="E134" s="72" t="s">
        <v>255</v>
      </c>
      <c r="F134" s="89" t="s">
        <v>223</v>
      </c>
      <c r="G134" s="90" t="s">
        <v>14</v>
      </c>
      <c r="H134" s="90" t="s">
        <v>12</v>
      </c>
      <c r="I134" s="102">
        <v>17</v>
      </c>
      <c r="J134" s="90" t="s">
        <v>99</v>
      </c>
      <c r="K134" s="96">
        <v>6</v>
      </c>
      <c r="L134" s="90" t="s">
        <v>99</v>
      </c>
      <c r="M134" s="96">
        <v>11</v>
      </c>
      <c r="N134" s="90" t="s">
        <v>99</v>
      </c>
      <c r="O134" s="101">
        <v>0.69</v>
      </c>
      <c r="P134" s="93">
        <f t="shared" si="11"/>
        <v>69</v>
      </c>
      <c r="Q134" s="94">
        <f t="shared" si="12"/>
        <v>1.45</v>
      </c>
      <c r="R134" s="93">
        <f t="shared" si="7"/>
        <v>90</v>
      </c>
      <c r="S134" s="93" t="str">
        <f>VLOOKUP(R134,'EEC TABLE'!$A$4:$B$154,2,TRUE)</f>
        <v>A</v>
      </c>
      <c r="T134" s="93" t="s">
        <v>12</v>
      </c>
      <c r="U134" s="93"/>
      <c r="V134" s="97" t="s">
        <v>99</v>
      </c>
      <c r="W134" s="95">
        <v>5.4999999999999997E-3</v>
      </c>
      <c r="X134" s="90" t="s">
        <v>99</v>
      </c>
      <c r="Y134" s="72" t="s">
        <v>116</v>
      </c>
      <c r="Z134" s="72" t="s">
        <v>216</v>
      </c>
      <c r="AA134" s="115">
        <v>150</v>
      </c>
      <c r="AB134" s="115">
        <v>250</v>
      </c>
      <c r="AC134" s="115">
        <v>400</v>
      </c>
      <c r="AD134" s="114" t="s">
        <v>137</v>
      </c>
      <c r="AE134" s="115">
        <v>60169</v>
      </c>
      <c r="AF134" s="115" t="s">
        <v>392</v>
      </c>
      <c r="AG134" s="115"/>
      <c r="AH134" s="115" t="s">
        <v>387</v>
      </c>
      <c r="AI134" s="115" t="s">
        <v>388</v>
      </c>
      <c r="AJ134" s="135" t="s">
        <v>462</v>
      </c>
    </row>
    <row r="135" spans="2:41" s="28" customFormat="1" ht="15.75" customHeight="1">
      <c r="B135" s="72" t="str">
        <f t="shared" si="8"/>
        <v>Yeoman - County 80 HO Boiler - MF</v>
      </c>
      <c r="C135" s="115" t="s">
        <v>495</v>
      </c>
      <c r="D135" s="73" t="s">
        <v>168</v>
      </c>
      <c r="E135" s="72" t="s">
        <v>256</v>
      </c>
      <c r="F135" s="89" t="s">
        <v>224</v>
      </c>
      <c r="G135" s="90" t="s">
        <v>14</v>
      </c>
      <c r="H135" s="90" t="s">
        <v>578</v>
      </c>
      <c r="I135" s="102">
        <v>25</v>
      </c>
      <c r="J135" s="96">
        <v>21</v>
      </c>
      <c r="K135" s="96">
        <v>11</v>
      </c>
      <c r="L135" s="96">
        <v>7</v>
      </c>
      <c r="M135" s="96">
        <v>14</v>
      </c>
      <c r="N135" s="96">
        <v>14</v>
      </c>
      <c r="O135" s="101">
        <v>0.66</v>
      </c>
      <c r="P135" s="93">
        <f t="shared" si="11"/>
        <v>66</v>
      </c>
      <c r="Q135" s="94">
        <f t="shared" si="12"/>
        <v>1.45</v>
      </c>
      <c r="R135" s="93">
        <f t="shared" si="7"/>
        <v>86</v>
      </c>
      <c r="S135" s="93" t="str">
        <f>VLOOKUP(R135,'EEC TABLE'!$A$4:$B$154,2,TRUE)</f>
        <v>B</v>
      </c>
      <c r="T135" s="93" t="s">
        <v>12</v>
      </c>
      <c r="U135" s="120" t="s">
        <v>338</v>
      </c>
      <c r="V135" s="101">
        <v>0.74</v>
      </c>
      <c r="W135" s="95">
        <v>3.5000000000000001E-3</v>
      </c>
      <c r="X135" s="95">
        <v>2.5999999999999999E-3</v>
      </c>
      <c r="Y135" s="72" t="s">
        <v>116</v>
      </c>
      <c r="Z135" s="72" t="s">
        <v>216</v>
      </c>
      <c r="AA135" s="115">
        <v>150</v>
      </c>
      <c r="AB135" s="115">
        <v>250</v>
      </c>
      <c r="AC135" s="115">
        <v>496</v>
      </c>
      <c r="AD135" s="114" t="s">
        <v>137</v>
      </c>
      <c r="AE135" s="115">
        <v>6905</v>
      </c>
      <c r="AF135" s="115" t="s">
        <v>392</v>
      </c>
      <c r="AG135" s="115"/>
      <c r="AH135" s="115" t="s">
        <v>387</v>
      </c>
      <c r="AI135" s="115" t="s">
        <v>388</v>
      </c>
      <c r="AJ135" s="135" t="s">
        <v>462</v>
      </c>
    </row>
    <row r="136" spans="2:41" s="28" customFormat="1" ht="15.75" customHeight="1">
      <c r="B136" s="72" t="str">
        <f t="shared" si="8"/>
        <v>Yeoman - County 80 HO Boiler - Wood</v>
      </c>
      <c r="C136" s="115" t="s">
        <v>495</v>
      </c>
      <c r="D136" s="73" t="s">
        <v>168</v>
      </c>
      <c r="E136" s="72" t="s">
        <v>257</v>
      </c>
      <c r="F136" s="89" t="s">
        <v>224</v>
      </c>
      <c r="G136" s="90" t="s">
        <v>14</v>
      </c>
      <c r="H136" s="90" t="s">
        <v>12</v>
      </c>
      <c r="I136" s="102">
        <v>25</v>
      </c>
      <c r="J136" s="90" t="s">
        <v>99</v>
      </c>
      <c r="K136" s="96">
        <v>11</v>
      </c>
      <c r="L136" s="90" t="s">
        <v>99</v>
      </c>
      <c r="M136" s="96">
        <v>14</v>
      </c>
      <c r="N136" s="90" t="s">
        <v>99</v>
      </c>
      <c r="O136" s="101">
        <v>0.66</v>
      </c>
      <c r="P136" s="93">
        <f t="shared" si="11"/>
        <v>66</v>
      </c>
      <c r="Q136" s="94">
        <f t="shared" si="12"/>
        <v>1.45</v>
      </c>
      <c r="R136" s="93">
        <f t="shared" si="7"/>
        <v>86</v>
      </c>
      <c r="S136" s="93" t="str">
        <f>VLOOKUP(R136,'EEC TABLE'!$A$4:$B$154,2,TRUE)</f>
        <v>B</v>
      </c>
      <c r="T136" s="93" t="s">
        <v>12</v>
      </c>
      <c r="U136" s="93"/>
      <c r="V136" s="90" t="s">
        <v>99</v>
      </c>
      <c r="W136" s="95">
        <v>3.5000000000000001E-3</v>
      </c>
      <c r="X136" s="90" t="s">
        <v>99</v>
      </c>
      <c r="Y136" s="72" t="s">
        <v>116</v>
      </c>
      <c r="Z136" s="72" t="s">
        <v>216</v>
      </c>
      <c r="AA136" s="115">
        <v>150</v>
      </c>
      <c r="AB136" s="115">
        <v>250</v>
      </c>
      <c r="AC136" s="115">
        <v>496</v>
      </c>
      <c r="AD136" s="114" t="s">
        <v>137</v>
      </c>
      <c r="AE136" s="115">
        <v>6905</v>
      </c>
      <c r="AF136" s="115" t="s">
        <v>392</v>
      </c>
      <c r="AG136" s="115"/>
      <c r="AH136" s="115" t="s">
        <v>387</v>
      </c>
      <c r="AI136" s="115" t="s">
        <v>388</v>
      </c>
      <c r="AJ136" s="135" t="s">
        <v>462</v>
      </c>
    </row>
    <row r="137" spans="2:41" s="83" customFormat="1" ht="15.75" customHeight="1">
      <c r="B137" s="84" t="str">
        <f t="shared" si="8"/>
        <v/>
      </c>
      <c r="C137" s="118"/>
      <c r="D137" s="117"/>
      <c r="E137" s="118"/>
      <c r="F137" s="117"/>
      <c r="G137" s="118"/>
      <c r="H137" s="117"/>
      <c r="I137" s="117"/>
      <c r="J137" s="117"/>
      <c r="K137" s="117"/>
      <c r="L137" s="117"/>
      <c r="M137" s="117"/>
      <c r="N137" s="117"/>
      <c r="O137" s="117"/>
      <c r="P137" s="98"/>
      <c r="Q137" s="103"/>
      <c r="R137" s="82"/>
      <c r="S137" s="98"/>
      <c r="T137" s="98"/>
      <c r="U137" s="98"/>
      <c r="V137" s="117"/>
      <c r="W137" s="117"/>
      <c r="X137" s="117"/>
      <c r="Y137" s="118"/>
      <c r="Z137" s="118"/>
      <c r="AA137" s="118"/>
      <c r="AB137" s="118"/>
      <c r="AC137" s="118"/>
      <c r="AD137" s="117"/>
      <c r="AE137" s="118"/>
      <c r="AF137" s="118"/>
      <c r="AG137" s="118"/>
      <c r="AH137" s="118"/>
      <c r="AI137" s="118"/>
      <c r="AJ137" s="136"/>
    </row>
    <row r="138" spans="2:41" s="28" customFormat="1">
      <c r="B138" s="72" t="str">
        <f t="shared" si="8"/>
        <v>Riva Open  -  16"  - Wood</v>
      </c>
      <c r="C138" s="115" t="s">
        <v>497</v>
      </c>
      <c r="D138" s="73" t="s">
        <v>259</v>
      </c>
      <c r="E138" s="119" t="s">
        <v>262</v>
      </c>
      <c r="F138" s="89" t="s">
        <v>261</v>
      </c>
      <c r="G138" s="115" t="s">
        <v>258</v>
      </c>
      <c r="H138" s="90" t="s">
        <v>12</v>
      </c>
      <c r="I138" s="96">
        <v>4</v>
      </c>
      <c r="J138" s="96">
        <v>3</v>
      </c>
      <c r="K138" s="96">
        <v>4</v>
      </c>
      <c r="L138" s="96">
        <v>3</v>
      </c>
      <c r="M138" s="90" t="s">
        <v>99</v>
      </c>
      <c r="N138" s="90" t="s">
        <v>99</v>
      </c>
      <c r="O138" s="92">
        <v>0.4</v>
      </c>
      <c r="P138" s="93">
        <f t="shared" si="11"/>
        <v>40</v>
      </c>
      <c r="Q138" s="94">
        <f t="shared" si="12"/>
        <v>1.45</v>
      </c>
      <c r="R138" s="93">
        <f t="shared" si="7"/>
        <v>48</v>
      </c>
      <c r="S138" s="93" t="str">
        <f>VLOOKUP(R138,'EEC TABLE'!$A$4:$B$154,2,TRUE)</f>
        <v>F</v>
      </c>
      <c r="T138" s="93" t="s">
        <v>12</v>
      </c>
      <c r="U138" s="93"/>
      <c r="V138" s="92">
        <v>0.4</v>
      </c>
      <c r="W138" s="95">
        <v>3.2000000000000002E-3</v>
      </c>
      <c r="X138" s="95">
        <v>6.1000000000000004E-3</v>
      </c>
      <c r="Y138" s="72" t="s">
        <v>123</v>
      </c>
      <c r="Z138" s="72" t="s">
        <v>260</v>
      </c>
      <c r="AA138" s="115" t="s">
        <v>133</v>
      </c>
      <c r="AB138" s="115" t="s">
        <v>133</v>
      </c>
      <c r="AC138" s="115">
        <v>177</v>
      </c>
      <c r="AD138" s="114" t="s">
        <v>134</v>
      </c>
      <c r="AE138" s="115" t="s">
        <v>186</v>
      </c>
      <c r="AF138" s="115" t="s">
        <v>389</v>
      </c>
      <c r="AG138" s="115"/>
      <c r="AH138" s="115" t="s">
        <v>387</v>
      </c>
      <c r="AI138" s="115" t="s">
        <v>388</v>
      </c>
      <c r="AJ138" s="135" t="s">
        <v>462</v>
      </c>
    </row>
    <row r="139" spans="2:41" s="28" customFormat="1">
      <c r="B139" s="72" t="str">
        <f t="shared" si="8"/>
        <v>Riva Open  -  22"  - Wood</v>
      </c>
      <c r="C139" s="115" t="s">
        <v>498</v>
      </c>
      <c r="D139" s="73" t="s">
        <v>259</v>
      </c>
      <c r="E139" s="119" t="s">
        <v>267</v>
      </c>
      <c r="F139" s="89" t="s">
        <v>263</v>
      </c>
      <c r="G139" s="115" t="s">
        <v>258</v>
      </c>
      <c r="H139" s="90" t="s">
        <v>12</v>
      </c>
      <c r="I139" s="96">
        <v>6.5</v>
      </c>
      <c r="J139" s="96">
        <v>4</v>
      </c>
      <c r="K139" s="91">
        <v>6.5</v>
      </c>
      <c r="L139" s="96">
        <v>4</v>
      </c>
      <c r="M139" s="90" t="s">
        <v>99</v>
      </c>
      <c r="N139" s="90" t="s">
        <v>99</v>
      </c>
      <c r="O139" s="92">
        <v>0.35</v>
      </c>
      <c r="P139" s="93">
        <f t="shared" si="11"/>
        <v>35</v>
      </c>
      <c r="Q139" s="94">
        <f t="shared" si="12"/>
        <v>1.45</v>
      </c>
      <c r="R139" s="93">
        <f t="shared" ref="R139:R178" si="13">ROUND((P139*Q139)-(10),0)</f>
        <v>41</v>
      </c>
      <c r="S139" s="93" t="str">
        <f>VLOOKUP(R139,'EEC TABLE'!$A$4:$B$154,2,TRUE)</f>
        <v>G</v>
      </c>
      <c r="T139" s="93" t="s">
        <v>12</v>
      </c>
      <c r="U139" s="93"/>
      <c r="V139" s="92">
        <v>0.4</v>
      </c>
      <c r="W139" s="95">
        <v>3.0000000000000001E-3</v>
      </c>
      <c r="X139" s="95">
        <v>6.3E-3</v>
      </c>
      <c r="Y139" s="72" t="s">
        <v>123</v>
      </c>
      <c r="Z139" s="72" t="s">
        <v>260</v>
      </c>
      <c r="AA139" s="115" t="s">
        <v>133</v>
      </c>
      <c r="AB139" s="115" t="s">
        <v>133</v>
      </c>
      <c r="AC139" s="115">
        <v>166</v>
      </c>
      <c r="AD139" s="114" t="s">
        <v>134</v>
      </c>
      <c r="AE139" s="115" t="s">
        <v>271</v>
      </c>
      <c r="AF139" s="115" t="s">
        <v>389</v>
      </c>
      <c r="AG139" s="115"/>
      <c r="AH139" s="115" t="s">
        <v>387</v>
      </c>
      <c r="AI139" s="115" t="s">
        <v>388</v>
      </c>
      <c r="AJ139" s="135" t="s">
        <v>462</v>
      </c>
    </row>
    <row r="140" spans="2:41" s="28" customFormat="1">
      <c r="B140" s="72" t="str">
        <f t="shared" si="8"/>
        <v>Riva Open  -  24"  - Wood</v>
      </c>
      <c r="C140" s="115" t="s">
        <v>499</v>
      </c>
      <c r="D140" s="73" t="s">
        <v>259</v>
      </c>
      <c r="E140" s="119" t="s">
        <v>268</v>
      </c>
      <c r="F140" s="89" t="s">
        <v>264</v>
      </c>
      <c r="G140" s="115" t="s">
        <v>258</v>
      </c>
      <c r="H140" s="90" t="s">
        <v>12</v>
      </c>
      <c r="I140" s="96">
        <v>8</v>
      </c>
      <c r="J140" s="96">
        <v>5</v>
      </c>
      <c r="K140" s="96">
        <v>8</v>
      </c>
      <c r="L140" s="96">
        <v>5</v>
      </c>
      <c r="M140" s="90" t="s">
        <v>99</v>
      </c>
      <c r="N140" s="90" t="s">
        <v>99</v>
      </c>
      <c r="O140" s="92">
        <v>0.39</v>
      </c>
      <c r="P140" s="93">
        <f t="shared" si="11"/>
        <v>39</v>
      </c>
      <c r="Q140" s="94">
        <f t="shared" si="12"/>
        <v>1.45</v>
      </c>
      <c r="R140" s="93">
        <f t="shared" si="13"/>
        <v>47</v>
      </c>
      <c r="S140" s="93" t="str">
        <f>VLOOKUP(R140,'EEC TABLE'!$A$4:$B$154,2,TRUE)</f>
        <v>F</v>
      </c>
      <c r="T140" s="93" t="s">
        <v>12</v>
      </c>
      <c r="U140" s="93"/>
      <c r="V140" s="92">
        <v>0.45</v>
      </c>
      <c r="W140" s="95">
        <v>2.8E-3</v>
      </c>
      <c r="X140" s="95">
        <v>6.4999999999999997E-3</v>
      </c>
      <c r="Y140" s="72" t="s">
        <v>123</v>
      </c>
      <c r="Z140" s="72" t="s">
        <v>260</v>
      </c>
      <c r="AA140" s="115" t="s">
        <v>133</v>
      </c>
      <c r="AB140" s="115" t="s">
        <v>133</v>
      </c>
      <c r="AC140" s="115">
        <v>155</v>
      </c>
      <c r="AD140" s="114" t="s">
        <v>134</v>
      </c>
      <c r="AE140" s="115" t="s">
        <v>272</v>
      </c>
      <c r="AF140" s="115" t="s">
        <v>389</v>
      </c>
      <c r="AG140" s="115"/>
      <c r="AH140" s="115" t="s">
        <v>387</v>
      </c>
      <c r="AI140" s="115" t="s">
        <v>388</v>
      </c>
      <c r="AJ140" s="135" t="s">
        <v>462</v>
      </c>
    </row>
    <row r="141" spans="2:41" s="28" customFormat="1">
      <c r="B141" s="72" t="str">
        <f t="shared" si="8"/>
        <v>Riva Open  -  26"  - Wood</v>
      </c>
      <c r="C141" s="115" t="s">
        <v>500</v>
      </c>
      <c r="D141" s="73" t="s">
        <v>259</v>
      </c>
      <c r="E141" s="119" t="s">
        <v>269</v>
      </c>
      <c r="F141" s="89" t="s">
        <v>265</v>
      </c>
      <c r="G141" s="115" t="s">
        <v>258</v>
      </c>
      <c r="H141" s="90" t="s">
        <v>12</v>
      </c>
      <c r="I141" s="96">
        <v>9</v>
      </c>
      <c r="J141" s="96">
        <v>5</v>
      </c>
      <c r="K141" s="96">
        <v>9</v>
      </c>
      <c r="L141" s="96">
        <v>5</v>
      </c>
      <c r="M141" s="90" t="s">
        <v>99</v>
      </c>
      <c r="N141" s="90" t="s">
        <v>99</v>
      </c>
      <c r="O141" s="92">
        <v>0.39</v>
      </c>
      <c r="P141" s="93">
        <f t="shared" si="11"/>
        <v>39</v>
      </c>
      <c r="Q141" s="94">
        <f t="shared" si="12"/>
        <v>1.45</v>
      </c>
      <c r="R141" s="93">
        <f t="shared" si="13"/>
        <v>47</v>
      </c>
      <c r="S141" s="93" t="str">
        <f>VLOOKUP(R141,'EEC TABLE'!$A$4:$B$154,2,TRUE)</f>
        <v>F</v>
      </c>
      <c r="T141" s="93" t="s">
        <v>12</v>
      </c>
      <c r="U141" s="93"/>
      <c r="V141" s="92">
        <v>0.35</v>
      </c>
      <c r="W141" s="95">
        <v>2.7000000000000001E-3</v>
      </c>
      <c r="X141" s="95">
        <v>5.4999999999999997E-3</v>
      </c>
      <c r="Y141" s="72" t="s">
        <v>123</v>
      </c>
      <c r="Z141" s="72" t="s">
        <v>260</v>
      </c>
      <c r="AA141" s="115" t="s">
        <v>133</v>
      </c>
      <c r="AB141" s="115" t="s">
        <v>133</v>
      </c>
      <c r="AC141" s="115">
        <v>172</v>
      </c>
      <c r="AD141" s="114" t="s">
        <v>134</v>
      </c>
      <c r="AE141" s="115" t="s">
        <v>273</v>
      </c>
      <c r="AF141" s="115" t="s">
        <v>389</v>
      </c>
      <c r="AG141" s="115"/>
      <c r="AH141" s="115" t="s">
        <v>387</v>
      </c>
      <c r="AI141" s="115" t="s">
        <v>388</v>
      </c>
      <c r="AJ141" s="135" t="s">
        <v>462</v>
      </c>
    </row>
    <row r="142" spans="2:41" s="28" customFormat="1">
      <c r="B142" s="72" t="str">
        <f t="shared" si="8"/>
        <v>Riva Open  -  28"  - Wood</v>
      </c>
      <c r="C142" s="115" t="s">
        <v>501</v>
      </c>
      <c r="D142" s="73" t="s">
        <v>259</v>
      </c>
      <c r="E142" s="119" t="s">
        <v>270</v>
      </c>
      <c r="F142" s="89" t="s">
        <v>266</v>
      </c>
      <c r="G142" s="115" t="s">
        <v>258</v>
      </c>
      <c r="H142" s="90" t="s">
        <v>12</v>
      </c>
      <c r="I142" s="96">
        <v>10</v>
      </c>
      <c r="J142" s="96">
        <v>5</v>
      </c>
      <c r="K142" s="96">
        <v>10</v>
      </c>
      <c r="L142" s="96">
        <v>5</v>
      </c>
      <c r="M142" s="90" t="s">
        <v>99</v>
      </c>
      <c r="N142" s="90" t="s">
        <v>99</v>
      </c>
      <c r="O142" s="92">
        <v>0.39</v>
      </c>
      <c r="P142" s="93">
        <f t="shared" si="11"/>
        <v>39</v>
      </c>
      <c r="Q142" s="94">
        <f t="shared" si="12"/>
        <v>1.45</v>
      </c>
      <c r="R142" s="93">
        <f t="shared" si="13"/>
        <v>47</v>
      </c>
      <c r="S142" s="93" t="str">
        <f>VLOOKUP(R142,'EEC TABLE'!$A$4:$B$154,2,TRUE)</f>
        <v>F</v>
      </c>
      <c r="T142" s="93" t="s">
        <v>12</v>
      </c>
      <c r="U142" s="93"/>
      <c r="V142" s="92">
        <v>0.35</v>
      </c>
      <c r="W142" s="95">
        <v>2.5999999999999999E-3</v>
      </c>
      <c r="X142" s="95">
        <v>4.7000000000000002E-3</v>
      </c>
      <c r="Y142" s="72" t="s">
        <v>123</v>
      </c>
      <c r="Z142" s="72" t="s">
        <v>260</v>
      </c>
      <c r="AA142" s="115" t="s">
        <v>133</v>
      </c>
      <c r="AB142" s="115" t="s">
        <v>133</v>
      </c>
      <c r="AC142" s="115">
        <v>188</v>
      </c>
      <c r="AD142" s="114" t="s">
        <v>134</v>
      </c>
      <c r="AE142" s="115" t="s">
        <v>274</v>
      </c>
      <c r="AF142" s="115" t="s">
        <v>389</v>
      </c>
      <c r="AG142" s="115"/>
      <c r="AH142" s="115" t="s">
        <v>387</v>
      </c>
      <c r="AI142" s="115" t="s">
        <v>388</v>
      </c>
      <c r="AJ142" s="135" t="s">
        <v>462</v>
      </c>
    </row>
    <row r="143" spans="2:41" s="83" customFormat="1">
      <c r="B143" s="84" t="str">
        <f t="shared" si="8"/>
        <v/>
      </c>
      <c r="C143" s="118"/>
      <c r="D143" s="117"/>
      <c r="E143" s="118"/>
      <c r="F143" s="117"/>
      <c r="G143" s="118"/>
      <c r="H143" s="117"/>
      <c r="I143" s="117"/>
      <c r="J143" s="117"/>
      <c r="K143" s="117"/>
      <c r="L143" s="117"/>
      <c r="M143" s="117"/>
      <c r="N143" s="117"/>
      <c r="O143" s="117"/>
      <c r="P143" s="98"/>
      <c r="Q143" s="103"/>
      <c r="R143" s="82"/>
      <c r="S143" s="98"/>
      <c r="T143" s="98"/>
      <c r="U143" s="117"/>
      <c r="V143" s="117"/>
      <c r="W143" s="117"/>
      <c r="X143" s="117"/>
      <c r="Y143" s="118"/>
      <c r="Z143" s="118"/>
      <c r="AA143" s="118"/>
      <c r="AB143" s="118"/>
      <c r="AC143" s="118"/>
      <c r="AD143" s="117"/>
      <c r="AE143" s="118"/>
      <c r="AF143" s="118"/>
      <c r="AG143" s="118"/>
      <c r="AH143" s="118"/>
      <c r="AI143" s="118"/>
      <c r="AJ143" s="136"/>
      <c r="AK143" s="86"/>
      <c r="AL143" s="86"/>
      <c r="AM143" s="86"/>
      <c r="AN143" s="86"/>
      <c r="AO143" s="86"/>
    </row>
    <row r="144" spans="2:41" s="28" customFormat="1" ht="15.75" customHeight="1">
      <c r="B144" s="72" t="str">
        <f t="shared" si="8"/>
        <v>Elise - 540 - Wood</v>
      </c>
      <c r="C144" s="115">
        <v>540</v>
      </c>
      <c r="D144" s="73" t="s">
        <v>278</v>
      </c>
      <c r="E144" s="72" t="s">
        <v>277</v>
      </c>
      <c r="F144" s="89" t="s">
        <v>276</v>
      </c>
      <c r="G144" s="90" t="s">
        <v>19</v>
      </c>
      <c r="H144" s="90" t="s">
        <v>12</v>
      </c>
      <c r="I144" s="96">
        <v>5</v>
      </c>
      <c r="J144" s="97" t="s">
        <v>99</v>
      </c>
      <c r="K144" s="96">
        <v>5</v>
      </c>
      <c r="L144" s="97" t="s">
        <v>99</v>
      </c>
      <c r="M144" s="90" t="s">
        <v>99</v>
      </c>
      <c r="N144" s="90" t="s">
        <v>99</v>
      </c>
      <c r="O144" s="92">
        <v>0.81</v>
      </c>
      <c r="P144" s="93">
        <f t="shared" ref="P144:P178" si="14">O144*100</f>
        <v>81</v>
      </c>
      <c r="Q144" s="94">
        <f t="shared" si="12"/>
        <v>1.45</v>
      </c>
      <c r="R144" s="93">
        <f t="shared" si="13"/>
        <v>107</v>
      </c>
      <c r="S144" s="93" t="str">
        <f>VLOOKUP(R144,'EEC TABLE'!$A$4:$B$154,2,TRUE)</f>
        <v>A+</v>
      </c>
      <c r="T144" s="93" t="s">
        <v>12</v>
      </c>
      <c r="U144" s="114"/>
      <c r="V144" s="97" t="s">
        <v>99</v>
      </c>
      <c r="W144" s="95">
        <v>1.1999999999999999E-3</v>
      </c>
      <c r="X144" s="97" t="s">
        <v>99</v>
      </c>
      <c r="Y144" s="72" t="s">
        <v>123</v>
      </c>
      <c r="Z144" s="72" t="s">
        <v>122</v>
      </c>
      <c r="AA144" s="115" t="s">
        <v>133</v>
      </c>
      <c r="AB144" s="115" t="s">
        <v>133</v>
      </c>
      <c r="AC144" s="115">
        <v>273</v>
      </c>
      <c r="AD144" s="114" t="s">
        <v>288</v>
      </c>
      <c r="AE144" s="115">
        <v>60561</v>
      </c>
      <c r="AF144" s="115" t="s">
        <v>389</v>
      </c>
      <c r="AG144" s="115"/>
      <c r="AH144" s="115" t="s">
        <v>387</v>
      </c>
      <c r="AI144" s="115" t="s">
        <v>388</v>
      </c>
      <c r="AJ144" s="135" t="s">
        <v>462</v>
      </c>
      <c r="AK144" s="58"/>
      <c r="AL144" s="57"/>
      <c r="AM144" s="58"/>
      <c r="AN144" s="57"/>
      <c r="AO144" s="58"/>
    </row>
    <row r="145" spans="2:41" s="28" customFormat="1" ht="15.75" customHeight="1">
      <c r="B145" s="72" t="str">
        <f t="shared" ref="B145:B178" si="15">CONCATENATE(D145,AJ145,C145,AJ145,H145)</f>
        <v>Elise - 540 - MF</v>
      </c>
      <c r="C145" s="115">
        <v>540</v>
      </c>
      <c r="D145" s="73" t="s">
        <v>278</v>
      </c>
      <c r="E145" s="72" t="s">
        <v>279</v>
      </c>
      <c r="F145" s="89" t="s">
        <v>276</v>
      </c>
      <c r="G145" s="90" t="s">
        <v>19</v>
      </c>
      <c r="H145" s="90" t="s">
        <v>578</v>
      </c>
      <c r="I145" s="96">
        <v>5</v>
      </c>
      <c r="J145" s="96">
        <v>5</v>
      </c>
      <c r="K145" s="96">
        <v>5</v>
      </c>
      <c r="L145" s="96">
        <v>5</v>
      </c>
      <c r="M145" s="90" t="s">
        <v>99</v>
      </c>
      <c r="N145" s="90" t="s">
        <v>99</v>
      </c>
      <c r="O145" s="92">
        <v>0.8</v>
      </c>
      <c r="P145" s="93">
        <f t="shared" si="14"/>
        <v>80</v>
      </c>
      <c r="Q145" s="94">
        <f t="shared" si="12"/>
        <v>1.45</v>
      </c>
      <c r="R145" s="93">
        <f t="shared" si="13"/>
        <v>106</v>
      </c>
      <c r="S145" s="93" t="str">
        <f>VLOOKUP(R145,'EEC TABLE'!$A$4:$B$154,2,TRUE)</f>
        <v>A</v>
      </c>
      <c r="T145" s="93" t="s">
        <v>12</v>
      </c>
      <c r="U145" s="120" t="s">
        <v>338</v>
      </c>
      <c r="V145" s="92">
        <v>0.83</v>
      </c>
      <c r="W145" s="95">
        <v>1E-3</v>
      </c>
      <c r="X145" s="95">
        <v>8.9999999999999998E-4</v>
      </c>
      <c r="Y145" s="72" t="s">
        <v>123</v>
      </c>
      <c r="Z145" s="72" t="s">
        <v>122</v>
      </c>
      <c r="AA145" s="115" t="s">
        <v>133</v>
      </c>
      <c r="AB145" s="115" t="s">
        <v>133</v>
      </c>
      <c r="AC145" s="115">
        <v>282</v>
      </c>
      <c r="AD145" s="114" t="s">
        <v>288</v>
      </c>
      <c r="AE145" s="115">
        <v>60560</v>
      </c>
      <c r="AF145" s="115" t="s">
        <v>389</v>
      </c>
      <c r="AG145" s="115"/>
      <c r="AH145" s="115" t="s">
        <v>387</v>
      </c>
      <c r="AI145" s="115" t="s">
        <v>388</v>
      </c>
      <c r="AJ145" s="135" t="s">
        <v>462</v>
      </c>
      <c r="AK145" s="58"/>
      <c r="AL145" s="57"/>
      <c r="AM145" s="58"/>
      <c r="AN145" s="57"/>
      <c r="AO145" s="58"/>
    </row>
    <row r="146" spans="2:41" s="28" customFormat="1" ht="15.75" customHeight="1">
      <c r="B146" s="72" t="str">
        <f t="shared" si="15"/>
        <v>Elise -  540 Tall - Wood</v>
      </c>
      <c r="C146" s="115" t="s">
        <v>502</v>
      </c>
      <c r="D146" s="73" t="s">
        <v>278</v>
      </c>
      <c r="E146" s="72" t="s">
        <v>394</v>
      </c>
      <c r="F146" s="89" t="s">
        <v>395</v>
      </c>
      <c r="G146" s="90" t="s">
        <v>19</v>
      </c>
      <c r="H146" s="90" t="s">
        <v>12</v>
      </c>
      <c r="I146" s="96">
        <v>5</v>
      </c>
      <c r="J146" s="97" t="s">
        <v>99</v>
      </c>
      <c r="K146" s="96">
        <v>5</v>
      </c>
      <c r="L146" s="97" t="s">
        <v>99</v>
      </c>
      <c r="M146" s="90" t="s">
        <v>99</v>
      </c>
      <c r="N146" s="90" t="s">
        <v>99</v>
      </c>
      <c r="O146" s="92">
        <v>0.77</v>
      </c>
      <c r="P146" s="93">
        <f t="shared" si="14"/>
        <v>77</v>
      </c>
      <c r="Q146" s="94">
        <f t="shared" si="12"/>
        <v>1.45</v>
      </c>
      <c r="R146" s="93">
        <f t="shared" si="13"/>
        <v>102</v>
      </c>
      <c r="S146" s="93" t="str">
        <f>VLOOKUP(R146,'EEC TABLE'!$A$4:$B$154,2,TRUE)</f>
        <v>A</v>
      </c>
      <c r="T146" s="93" t="s">
        <v>12</v>
      </c>
      <c r="U146" s="114"/>
      <c r="V146" s="97" t="s">
        <v>99</v>
      </c>
      <c r="W146" s="95">
        <v>1.1000000000000001E-3</v>
      </c>
      <c r="X146" s="97" t="s">
        <v>99</v>
      </c>
      <c r="Y146" s="72" t="s">
        <v>123</v>
      </c>
      <c r="Z146" s="72" t="s">
        <v>122</v>
      </c>
      <c r="AA146" s="115" t="s">
        <v>133</v>
      </c>
      <c r="AB146" s="115" t="s">
        <v>133</v>
      </c>
      <c r="AC146" s="115">
        <v>284</v>
      </c>
      <c r="AD146" s="114" t="s">
        <v>288</v>
      </c>
      <c r="AE146" s="115">
        <v>60566</v>
      </c>
      <c r="AF146" s="115" t="s">
        <v>389</v>
      </c>
      <c r="AG146" s="115"/>
      <c r="AH146" s="115" t="s">
        <v>387</v>
      </c>
      <c r="AI146" s="115" t="s">
        <v>388</v>
      </c>
      <c r="AJ146" s="135" t="s">
        <v>462</v>
      </c>
      <c r="AK146" s="58"/>
      <c r="AL146" s="57"/>
      <c r="AM146" s="58"/>
      <c r="AN146" s="57"/>
      <c r="AO146" s="58"/>
    </row>
    <row r="147" spans="2:41" s="28" customFormat="1" ht="15.75" customHeight="1">
      <c r="B147" s="72" t="str">
        <f t="shared" si="15"/>
        <v>Elise -  540 Tall - MF</v>
      </c>
      <c r="C147" s="115" t="s">
        <v>502</v>
      </c>
      <c r="D147" s="73" t="s">
        <v>278</v>
      </c>
      <c r="E147" s="72" t="s">
        <v>396</v>
      </c>
      <c r="F147" s="89" t="s">
        <v>395</v>
      </c>
      <c r="G147" s="90" t="s">
        <v>19</v>
      </c>
      <c r="H147" s="90" t="s">
        <v>578</v>
      </c>
      <c r="I147" s="96">
        <v>5</v>
      </c>
      <c r="J147" s="96">
        <v>5</v>
      </c>
      <c r="K147" s="96">
        <v>5</v>
      </c>
      <c r="L147" s="96">
        <v>5</v>
      </c>
      <c r="M147" s="90" t="s">
        <v>99</v>
      </c>
      <c r="N147" s="90" t="s">
        <v>99</v>
      </c>
      <c r="O147" s="92">
        <v>0.76</v>
      </c>
      <c r="P147" s="93">
        <f t="shared" si="14"/>
        <v>76</v>
      </c>
      <c r="Q147" s="94">
        <f t="shared" si="12"/>
        <v>1.45</v>
      </c>
      <c r="R147" s="93">
        <f t="shared" si="13"/>
        <v>100</v>
      </c>
      <c r="S147" s="93" t="str">
        <f>VLOOKUP(R147,'EEC TABLE'!$A$4:$B$154,2,TRUE)</f>
        <v>A</v>
      </c>
      <c r="T147" s="93" t="s">
        <v>12</v>
      </c>
      <c r="U147" s="120" t="s">
        <v>338</v>
      </c>
      <c r="V147" s="92">
        <v>0.79</v>
      </c>
      <c r="W147" s="95">
        <v>8.9999999999999998E-4</v>
      </c>
      <c r="X147" s="95">
        <v>6.9999999999999999E-4</v>
      </c>
      <c r="Y147" s="72" t="s">
        <v>123</v>
      </c>
      <c r="Z147" s="72" t="s">
        <v>122</v>
      </c>
      <c r="AA147" s="115" t="s">
        <v>133</v>
      </c>
      <c r="AB147" s="115" t="s">
        <v>133</v>
      </c>
      <c r="AC147" s="115">
        <v>287</v>
      </c>
      <c r="AD147" s="114" t="s">
        <v>288</v>
      </c>
      <c r="AE147" s="115">
        <v>60565</v>
      </c>
      <c r="AF147" s="115" t="s">
        <v>389</v>
      </c>
      <c r="AG147" s="115"/>
      <c r="AH147" s="115" t="s">
        <v>387</v>
      </c>
      <c r="AI147" s="115" t="s">
        <v>388</v>
      </c>
      <c r="AJ147" s="135" t="s">
        <v>462</v>
      </c>
      <c r="AK147" s="58"/>
      <c r="AL147" s="57"/>
      <c r="AM147" s="58"/>
      <c r="AN147" s="57"/>
      <c r="AO147" s="58"/>
    </row>
    <row r="148" spans="2:41" s="28" customFormat="1" ht="15.75" customHeight="1">
      <c r="B148" s="72" t="str">
        <f t="shared" si="15"/>
        <v>Elise - 680 - Wood</v>
      </c>
      <c r="C148" s="115">
        <v>680</v>
      </c>
      <c r="D148" s="73" t="s">
        <v>278</v>
      </c>
      <c r="E148" s="72" t="s">
        <v>280</v>
      </c>
      <c r="F148" s="89" t="s">
        <v>282</v>
      </c>
      <c r="G148" s="90" t="s">
        <v>19</v>
      </c>
      <c r="H148" s="90" t="s">
        <v>12</v>
      </c>
      <c r="I148" s="96">
        <v>7</v>
      </c>
      <c r="J148" s="97" t="s">
        <v>99</v>
      </c>
      <c r="K148" s="96">
        <v>7</v>
      </c>
      <c r="L148" s="97" t="s">
        <v>99</v>
      </c>
      <c r="M148" s="90" t="s">
        <v>99</v>
      </c>
      <c r="N148" s="90" t="s">
        <v>99</v>
      </c>
      <c r="O148" s="92">
        <v>0.77</v>
      </c>
      <c r="P148" s="93">
        <f t="shared" si="14"/>
        <v>77</v>
      </c>
      <c r="Q148" s="94">
        <f t="shared" si="12"/>
        <v>1.45</v>
      </c>
      <c r="R148" s="93">
        <f t="shared" si="13"/>
        <v>102</v>
      </c>
      <c r="S148" s="93" t="str">
        <f>VLOOKUP(R148,'EEC TABLE'!$A$4:$B$154,2,TRUE)</f>
        <v>A</v>
      </c>
      <c r="T148" s="93" t="s">
        <v>12</v>
      </c>
      <c r="U148" s="114"/>
      <c r="V148" s="97" t="s">
        <v>99</v>
      </c>
      <c r="W148" s="95">
        <v>8.0000000000000004E-4</v>
      </c>
      <c r="X148" s="97" t="s">
        <v>99</v>
      </c>
      <c r="Y148" s="72" t="s">
        <v>123</v>
      </c>
      <c r="Z148" s="72" t="s">
        <v>122</v>
      </c>
      <c r="AA148" s="115" t="s">
        <v>133</v>
      </c>
      <c r="AB148" s="115" t="s">
        <v>133</v>
      </c>
      <c r="AC148" s="115">
        <v>321</v>
      </c>
      <c r="AD148" s="114" t="s">
        <v>288</v>
      </c>
      <c r="AE148" s="115">
        <v>60557</v>
      </c>
      <c r="AF148" s="115" t="s">
        <v>389</v>
      </c>
      <c r="AG148" s="115"/>
      <c r="AH148" s="115" t="s">
        <v>387</v>
      </c>
      <c r="AI148" s="115" t="s">
        <v>388</v>
      </c>
      <c r="AJ148" s="135" t="s">
        <v>462</v>
      </c>
      <c r="AK148" s="58"/>
      <c r="AL148" s="57"/>
      <c r="AM148" s="58"/>
      <c r="AN148" s="57"/>
      <c r="AO148" s="58"/>
    </row>
    <row r="149" spans="2:41" s="28" customFormat="1" ht="15.75" customHeight="1">
      <c r="B149" s="72" t="str">
        <f t="shared" si="15"/>
        <v>Elise - 680 - MF</v>
      </c>
      <c r="C149" s="115">
        <v>680</v>
      </c>
      <c r="D149" s="73" t="s">
        <v>278</v>
      </c>
      <c r="E149" s="72" t="s">
        <v>281</v>
      </c>
      <c r="F149" s="89" t="s">
        <v>282</v>
      </c>
      <c r="G149" s="90" t="s">
        <v>19</v>
      </c>
      <c r="H149" s="90" t="s">
        <v>578</v>
      </c>
      <c r="I149" s="96">
        <v>7</v>
      </c>
      <c r="J149" s="96">
        <v>8</v>
      </c>
      <c r="K149" s="96">
        <v>7</v>
      </c>
      <c r="L149" s="96">
        <v>7</v>
      </c>
      <c r="M149" s="90" t="s">
        <v>99</v>
      </c>
      <c r="N149" s="90" t="s">
        <v>99</v>
      </c>
      <c r="O149" s="92">
        <v>0.76</v>
      </c>
      <c r="P149" s="93">
        <f t="shared" si="14"/>
        <v>76</v>
      </c>
      <c r="Q149" s="94">
        <f t="shared" si="12"/>
        <v>1.45</v>
      </c>
      <c r="R149" s="93">
        <f t="shared" si="13"/>
        <v>100</v>
      </c>
      <c r="S149" s="93" t="str">
        <f>VLOOKUP(R149,'EEC TABLE'!$A$4:$B$154,2,TRUE)</f>
        <v>A</v>
      </c>
      <c r="T149" s="93" t="s">
        <v>12</v>
      </c>
      <c r="U149" s="120" t="s">
        <v>338</v>
      </c>
      <c r="V149" s="92">
        <v>0.79</v>
      </c>
      <c r="W149" s="95">
        <v>1.2999999999999999E-3</v>
      </c>
      <c r="X149" s="95">
        <v>5.9999999999999995E-4</v>
      </c>
      <c r="Y149" s="72" t="s">
        <v>123</v>
      </c>
      <c r="Z149" s="72" t="s">
        <v>122</v>
      </c>
      <c r="AA149" s="115" t="s">
        <v>133</v>
      </c>
      <c r="AB149" s="115" t="s">
        <v>133</v>
      </c>
      <c r="AC149" s="115">
        <v>347</v>
      </c>
      <c r="AD149" s="114" t="s">
        <v>288</v>
      </c>
      <c r="AE149" s="115">
        <v>60556</v>
      </c>
      <c r="AF149" s="115" t="s">
        <v>389</v>
      </c>
      <c r="AG149" s="115"/>
      <c r="AH149" s="115" t="s">
        <v>387</v>
      </c>
      <c r="AI149" s="115" t="s">
        <v>388</v>
      </c>
      <c r="AJ149" s="135" t="s">
        <v>462</v>
      </c>
      <c r="AK149" s="58"/>
      <c r="AL149" s="57"/>
      <c r="AM149" s="58"/>
      <c r="AN149" s="57"/>
      <c r="AO149" s="58"/>
    </row>
    <row r="150" spans="2:41" s="28" customFormat="1" ht="15.75" customHeight="1">
      <c r="B150" s="72" t="str">
        <f t="shared" si="15"/>
        <v>Elise - 850 - Wood</v>
      </c>
      <c r="C150" s="115">
        <v>850</v>
      </c>
      <c r="D150" s="73" t="s">
        <v>278</v>
      </c>
      <c r="E150" s="72" t="s">
        <v>283</v>
      </c>
      <c r="F150" s="89" t="s">
        <v>284</v>
      </c>
      <c r="G150" s="90" t="s">
        <v>19</v>
      </c>
      <c r="H150" s="90" t="s">
        <v>12</v>
      </c>
      <c r="I150" s="96">
        <v>9</v>
      </c>
      <c r="J150" s="97" t="s">
        <v>99</v>
      </c>
      <c r="K150" s="96">
        <v>9</v>
      </c>
      <c r="L150" s="97" t="s">
        <v>99</v>
      </c>
      <c r="M150" s="90" t="s">
        <v>99</v>
      </c>
      <c r="N150" s="90" t="s">
        <v>99</v>
      </c>
      <c r="O150" s="92">
        <v>0.75</v>
      </c>
      <c r="P150" s="93">
        <f t="shared" si="14"/>
        <v>75</v>
      </c>
      <c r="Q150" s="94">
        <f t="shared" si="12"/>
        <v>1.45</v>
      </c>
      <c r="R150" s="93">
        <f t="shared" si="13"/>
        <v>99</v>
      </c>
      <c r="S150" s="93" t="str">
        <f>VLOOKUP(R150,'EEC TABLE'!$A$4:$B$154,2,TRUE)</f>
        <v>A</v>
      </c>
      <c r="T150" s="93" t="s">
        <v>12</v>
      </c>
      <c r="U150" s="114"/>
      <c r="V150" s="97" t="s">
        <v>99</v>
      </c>
      <c r="W150" s="95">
        <v>1.1999999999999999E-3</v>
      </c>
      <c r="X150" s="97" t="s">
        <v>99</v>
      </c>
      <c r="Y150" s="72" t="s">
        <v>123</v>
      </c>
      <c r="Z150" s="72" t="s">
        <v>122</v>
      </c>
      <c r="AA150" s="115" t="s">
        <v>133</v>
      </c>
      <c r="AB150" s="115" t="s">
        <v>133</v>
      </c>
      <c r="AC150" s="115">
        <v>334</v>
      </c>
      <c r="AD150" s="114" t="s">
        <v>288</v>
      </c>
      <c r="AE150" s="115">
        <v>60564</v>
      </c>
      <c r="AF150" s="115" t="s">
        <v>389</v>
      </c>
      <c r="AG150" s="115"/>
      <c r="AH150" s="115" t="s">
        <v>387</v>
      </c>
      <c r="AI150" s="115" t="s">
        <v>388</v>
      </c>
      <c r="AJ150" s="135" t="s">
        <v>462</v>
      </c>
      <c r="AK150" s="58"/>
      <c r="AL150" s="57"/>
      <c r="AM150" s="58"/>
      <c r="AN150" s="57"/>
      <c r="AO150" s="58"/>
    </row>
    <row r="151" spans="2:41" s="83" customFormat="1">
      <c r="B151" s="84" t="str">
        <f t="shared" si="15"/>
        <v/>
      </c>
      <c r="C151" s="118"/>
      <c r="D151" s="117"/>
      <c r="E151" s="118"/>
      <c r="F151" s="117"/>
      <c r="G151" s="118"/>
      <c r="H151" s="118"/>
      <c r="I151" s="117"/>
      <c r="J151" s="117"/>
      <c r="K151" s="117"/>
      <c r="L151" s="117"/>
      <c r="M151" s="117"/>
      <c r="N151" s="117"/>
      <c r="O151" s="117"/>
      <c r="P151" s="98"/>
      <c r="Q151" s="103"/>
      <c r="R151" s="82"/>
      <c r="S151" s="98"/>
      <c r="T151" s="98"/>
      <c r="U151" s="117"/>
      <c r="V151" s="117"/>
      <c r="W151" s="117"/>
      <c r="X151" s="117"/>
      <c r="Y151" s="118"/>
      <c r="Z151" s="118"/>
      <c r="AA151" s="118"/>
      <c r="AB151" s="118"/>
      <c r="AC151" s="118"/>
      <c r="AD151" s="117"/>
      <c r="AE151" s="118"/>
      <c r="AF151" s="118"/>
      <c r="AG151" s="118"/>
      <c r="AH151" s="118"/>
      <c r="AI151" s="118"/>
      <c r="AJ151" s="136"/>
      <c r="AK151" s="87"/>
      <c r="AL151" s="87"/>
      <c r="AM151" s="87"/>
      <c r="AN151" s="87"/>
      <c r="AO151" s="86"/>
    </row>
    <row r="152" spans="2:41" s="28" customFormat="1" ht="15.75" customHeight="1">
      <c r="B152" s="72" t="str">
        <f t="shared" si="15"/>
        <v xml:space="preserve"> Vision - Small Eco - MF</v>
      </c>
      <c r="C152" s="115" t="s">
        <v>503</v>
      </c>
      <c r="D152" s="73" t="s">
        <v>496</v>
      </c>
      <c r="E152" s="114" t="s">
        <v>292</v>
      </c>
      <c r="F152" s="114" t="s">
        <v>397</v>
      </c>
      <c r="G152" s="90" t="s">
        <v>14</v>
      </c>
      <c r="H152" s="90" t="s">
        <v>578</v>
      </c>
      <c r="I152" s="96">
        <v>5</v>
      </c>
      <c r="J152" s="96">
        <v>5</v>
      </c>
      <c r="K152" s="90" t="s">
        <v>99</v>
      </c>
      <c r="L152" s="90" t="s">
        <v>99</v>
      </c>
      <c r="M152" s="90" t="s">
        <v>99</v>
      </c>
      <c r="N152" s="90" t="s">
        <v>99</v>
      </c>
      <c r="O152" s="116">
        <v>0.8</v>
      </c>
      <c r="P152" s="93">
        <f t="shared" si="14"/>
        <v>80</v>
      </c>
      <c r="Q152" s="94">
        <f t="shared" si="12"/>
        <v>1.45</v>
      </c>
      <c r="R152" s="93">
        <f t="shared" si="13"/>
        <v>106</v>
      </c>
      <c r="S152" s="93" t="str">
        <f>VLOOKUP(R152,'EEC TABLE'!$A$4:$B$154,2,TRUE)</f>
        <v>A</v>
      </c>
      <c r="T152" s="93" t="s">
        <v>12</v>
      </c>
      <c r="U152" s="120" t="s">
        <v>338</v>
      </c>
      <c r="V152" s="116">
        <v>0.8</v>
      </c>
      <c r="W152" s="95">
        <v>1.4E-3</v>
      </c>
      <c r="X152" s="95">
        <v>6.9999999999999999E-4</v>
      </c>
      <c r="Y152" s="72" t="s">
        <v>116</v>
      </c>
      <c r="Z152" s="72" t="s">
        <v>102</v>
      </c>
      <c r="AA152" s="115">
        <v>400</v>
      </c>
      <c r="AB152" s="115">
        <v>450</v>
      </c>
      <c r="AC152" s="115">
        <v>297</v>
      </c>
      <c r="AD152" s="114" t="s">
        <v>288</v>
      </c>
      <c r="AE152" s="115">
        <v>60667</v>
      </c>
      <c r="AF152" s="115" t="s">
        <v>389</v>
      </c>
      <c r="AG152" s="115"/>
      <c r="AH152" s="115" t="s">
        <v>387</v>
      </c>
      <c r="AI152" s="115" t="s">
        <v>388</v>
      </c>
      <c r="AJ152" s="135" t="s">
        <v>462</v>
      </c>
      <c r="AK152" s="58"/>
      <c r="AL152" s="57"/>
      <c r="AM152" s="58"/>
      <c r="AN152" s="57"/>
      <c r="AO152" s="58"/>
    </row>
    <row r="153" spans="2:41" s="28" customFormat="1" ht="15.75" customHeight="1">
      <c r="B153" s="72" t="str">
        <f t="shared" si="15"/>
        <v xml:space="preserve"> Vision - Small Tall Eco - MF</v>
      </c>
      <c r="C153" s="115" t="s">
        <v>504</v>
      </c>
      <c r="D153" s="73" t="s">
        <v>496</v>
      </c>
      <c r="E153" s="114" t="s">
        <v>398</v>
      </c>
      <c r="F153" s="114" t="s">
        <v>399</v>
      </c>
      <c r="G153" s="90" t="s">
        <v>14</v>
      </c>
      <c r="H153" s="90" t="s">
        <v>578</v>
      </c>
      <c r="I153" s="96">
        <v>5</v>
      </c>
      <c r="J153" s="96">
        <v>5</v>
      </c>
      <c r="K153" s="90" t="s">
        <v>99</v>
      </c>
      <c r="L153" s="90" t="s">
        <v>99</v>
      </c>
      <c r="M153" s="90" t="s">
        <v>99</v>
      </c>
      <c r="N153" s="90" t="s">
        <v>99</v>
      </c>
      <c r="O153" s="116">
        <v>0.82</v>
      </c>
      <c r="P153" s="93">
        <f t="shared" si="14"/>
        <v>82</v>
      </c>
      <c r="Q153" s="94">
        <f t="shared" si="12"/>
        <v>1.45</v>
      </c>
      <c r="R153" s="93">
        <f t="shared" si="13"/>
        <v>109</v>
      </c>
      <c r="S153" s="93" t="str">
        <f>VLOOKUP(R153,'EEC TABLE'!$A$4:$B$154,2,TRUE)</f>
        <v>A+</v>
      </c>
      <c r="T153" s="93" t="s">
        <v>12</v>
      </c>
      <c r="U153" s="120" t="s">
        <v>338</v>
      </c>
      <c r="V153" s="116">
        <v>0.8</v>
      </c>
      <c r="W153" s="95">
        <v>1.1000000000000001E-3</v>
      </c>
      <c r="X153" s="95">
        <v>2.9999999999999997E-4</v>
      </c>
      <c r="Y153" s="72" t="s">
        <v>116</v>
      </c>
      <c r="Z153" s="72" t="s">
        <v>102</v>
      </c>
      <c r="AA153" s="115">
        <v>350</v>
      </c>
      <c r="AB153" s="115">
        <v>400</v>
      </c>
      <c r="AC153" s="115">
        <v>307</v>
      </c>
      <c r="AD153" s="114" t="s">
        <v>288</v>
      </c>
      <c r="AE153" s="115">
        <v>60719</v>
      </c>
      <c r="AF153" s="115" t="s">
        <v>389</v>
      </c>
      <c r="AG153" s="115"/>
      <c r="AH153" s="115" t="s">
        <v>387</v>
      </c>
      <c r="AI153" s="115" t="s">
        <v>388</v>
      </c>
      <c r="AJ153" s="135" t="s">
        <v>462</v>
      </c>
      <c r="AK153" s="58"/>
      <c r="AL153" s="57"/>
      <c r="AM153" s="58"/>
      <c r="AN153" s="57"/>
      <c r="AO153" s="58"/>
    </row>
    <row r="154" spans="2:41" s="28" customFormat="1" ht="15.75" customHeight="1">
      <c r="B154" s="72" t="str">
        <f t="shared" si="15"/>
        <v xml:space="preserve"> Vision - Midi Eco - MF</v>
      </c>
      <c r="C154" s="115" t="s">
        <v>505</v>
      </c>
      <c r="D154" s="73" t="s">
        <v>496</v>
      </c>
      <c r="E154" s="114" t="s">
        <v>294</v>
      </c>
      <c r="F154" s="114" t="s">
        <v>400</v>
      </c>
      <c r="G154" s="90" t="s">
        <v>14</v>
      </c>
      <c r="H154" s="90" t="s">
        <v>578</v>
      </c>
      <c r="I154" s="96">
        <v>5</v>
      </c>
      <c r="J154" s="96">
        <v>5</v>
      </c>
      <c r="K154" s="90" t="s">
        <v>99</v>
      </c>
      <c r="L154" s="90" t="s">
        <v>99</v>
      </c>
      <c r="M154" s="90" t="s">
        <v>99</v>
      </c>
      <c r="N154" s="90" t="s">
        <v>99</v>
      </c>
      <c r="O154" s="116">
        <v>0.8</v>
      </c>
      <c r="P154" s="93">
        <f t="shared" si="14"/>
        <v>80</v>
      </c>
      <c r="Q154" s="94">
        <f t="shared" ref="Q154:Q178" si="16">$Q$7</f>
        <v>1.45</v>
      </c>
      <c r="R154" s="93">
        <f t="shared" si="13"/>
        <v>106</v>
      </c>
      <c r="S154" s="93" t="str">
        <f>VLOOKUP(R154,'EEC TABLE'!$A$4:$B$154,2,TRUE)</f>
        <v>A</v>
      </c>
      <c r="T154" s="93" t="s">
        <v>12</v>
      </c>
      <c r="U154" s="120" t="s">
        <v>338</v>
      </c>
      <c r="V154" s="116">
        <v>0.77</v>
      </c>
      <c r="W154" s="95">
        <v>1.1000000000000001E-3</v>
      </c>
      <c r="X154" s="95">
        <v>4.0000000000000002E-4</v>
      </c>
      <c r="Y154" s="72" t="s">
        <v>116</v>
      </c>
      <c r="Z154" s="72" t="s">
        <v>102</v>
      </c>
      <c r="AA154" s="115">
        <v>375</v>
      </c>
      <c r="AB154" s="115">
        <v>375</v>
      </c>
      <c r="AC154" s="115">
        <v>338</v>
      </c>
      <c r="AD154" s="114" t="s">
        <v>288</v>
      </c>
      <c r="AE154" s="115">
        <v>60669</v>
      </c>
      <c r="AF154" s="115" t="s">
        <v>389</v>
      </c>
      <c r="AG154" s="115"/>
      <c r="AH154" s="115" t="s">
        <v>387</v>
      </c>
      <c r="AI154" s="115" t="s">
        <v>388</v>
      </c>
      <c r="AJ154" s="135" t="s">
        <v>462</v>
      </c>
      <c r="AK154" s="58"/>
      <c r="AL154" s="57"/>
      <c r="AM154" s="58"/>
      <c r="AN154" s="57"/>
      <c r="AO154" s="58"/>
    </row>
    <row r="155" spans="2:41" s="28" customFormat="1" ht="15.75" customHeight="1">
      <c r="B155" s="72" t="str">
        <f t="shared" si="15"/>
        <v xml:space="preserve"> Vision - Midi Tall Eco - MF</v>
      </c>
      <c r="C155" s="115" t="s">
        <v>506</v>
      </c>
      <c r="D155" s="73" t="s">
        <v>496</v>
      </c>
      <c r="E155" s="114" t="s">
        <v>401</v>
      </c>
      <c r="F155" s="114" t="s">
        <v>402</v>
      </c>
      <c r="G155" s="90" t="s">
        <v>14</v>
      </c>
      <c r="H155" s="90" t="s">
        <v>578</v>
      </c>
      <c r="I155" s="96">
        <v>5</v>
      </c>
      <c r="J155" s="96">
        <v>5</v>
      </c>
      <c r="K155" s="90" t="s">
        <v>99</v>
      </c>
      <c r="L155" s="90" t="s">
        <v>99</v>
      </c>
      <c r="M155" s="90" t="s">
        <v>99</v>
      </c>
      <c r="N155" s="90" t="s">
        <v>99</v>
      </c>
      <c r="O155" s="116">
        <v>0.78</v>
      </c>
      <c r="P155" s="93">
        <f t="shared" si="14"/>
        <v>78</v>
      </c>
      <c r="Q155" s="94">
        <f t="shared" si="16"/>
        <v>1.45</v>
      </c>
      <c r="R155" s="93">
        <f t="shared" si="13"/>
        <v>103</v>
      </c>
      <c r="S155" s="93" t="str">
        <f>VLOOKUP(R155,'EEC TABLE'!$A$4:$B$154,2,TRUE)</f>
        <v>A</v>
      </c>
      <c r="T155" s="93" t="s">
        <v>12</v>
      </c>
      <c r="U155" s="120" t="s">
        <v>338</v>
      </c>
      <c r="V155" s="116">
        <v>0.78</v>
      </c>
      <c r="W155" s="95">
        <v>1.1999999999999999E-3</v>
      </c>
      <c r="X155" s="95">
        <v>1.1000000000000001E-3</v>
      </c>
      <c r="Y155" s="72" t="s">
        <v>116</v>
      </c>
      <c r="Z155" s="72" t="s">
        <v>102</v>
      </c>
      <c r="AA155" s="115">
        <v>400</v>
      </c>
      <c r="AB155" s="115">
        <v>400</v>
      </c>
      <c r="AC155" s="115">
        <v>303</v>
      </c>
      <c r="AD155" s="114" t="s">
        <v>288</v>
      </c>
      <c r="AE155" s="115">
        <v>60723</v>
      </c>
      <c r="AF155" s="115" t="s">
        <v>389</v>
      </c>
      <c r="AG155" s="115"/>
      <c r="AH155" s="115" t="s">
        <v>387</v>
      </c>
      <c r="AI155" s="115" t="s">
        <v>388</v>
      </c>
      <c r="AJ155" s="135" t="s">
        <v>462</v>
      </c>
      <c r="AK155" s="58"/>
      <c r="AL155" s="57"/>
      <c r="AM155" s="58"/>
      <c r="AN155" s="57"/>
      <c r="AO155" s="58"/>
    </row>
    <row r="156" spans="2:41" s="28" customFormat="1" ht="15.75" customHeight="1">
      <c r="B156" s="72" t="str">
        <f t="shared" si="15"/>
        <v xml:space="preserve"> Vision - Medium Slimline Eco - MF</v>
      </c>
      <c r="C156" s="115" t="s">
        <v>507</v>
      </c>
      <c r="D156" s="73" t="s">
        <v>496</v>
      </c>
      <c r="E156" s="114" t="s">
        <v>403</v>
      </c>
      <c r="F156" s="114" t="s">
        <v>404</v>
      </c>
      <c r="G156" s="90" t="s">
        <v>14</v>
      </c>
      <c r="H156" s="90" t="s">
        <v>578</v>
      </c>
      <c r="I156" s="96">
        <v>5</v>
      </c>
      <c r="J156" s="96">
        <v>5</v>
      </c>
      <c r="K156" s="90" t="s">
        <v>99</v>
      </c>
      <c r="L156" s="90" t="s">
        <v>99</v>
      </c>
      <c r="M156" s="90" t="s">
        <v>99</v>
      </c>
      <c r="N156" s="90" t="s">
        <v>99</v>
      </c>
      <c r="O156" s="116">
        <v>0.77</v>
      </c>
      <c r="P156" s="93">
        <f t="shared" si="14"/>
        <v>77</v>
      </c>
      <c r="Q156" s="94">
        <f t="shared" si="16"/>
        <v>1.45</v>
      </c>
      <c r="R156" s="93">
        <f t="shared" si="13"/>
        <v>102</v>
      </c>
      <c r="S156" s="93" t="str">
        <f>VLOOKUP(R156,'EEC TABLE'!$A$4:$B$154,2,TRUE)</f>
        <v>A</v>
      </c>
      <c r="T156" s="93" t="s">
        <v>12</v>
      </c>
      <c r="U156" s="120" t="s">
        <v>338</v>
      </c>
      <c r="V156" s="116">
        <v>0.77</v>
      </c>
      <c r="W156" s="95">
        <v>1.1000000000000001E-3</v>
      </c>
      <c r="X156" s="95">
        <v>8.0000000000000004E-4</v>
      </c>
      <c r="Y156" s="72" t="s">
        <v>116</v>
      </c>
      <c r="Z156" s="72" t="s">
        <v>102</v>
      </c>
      <c r="AA156" s="115">
        <v>350</v>
      </c>
      <c r="AB156" s="115">
        <v>500</v>
      </c>
      <c r="AC156" s="115">
        <v>272</v>
      </c>
      <c r="AD156" s="114" t="s">
        <v>288</v>
      </c>
      <c r="AE156" s="115">
        <v>60831</v>
      </c>
      <c r="AF156" s="115" t="s">
        <v>389</v>
      </c>
      <c r="AG156" s="115"/>
      <c r="AH156" s="115" t="s">
        <v>387</v>
      </c>
      <c r="AI156" s="115" t="s">
        <v>388</v>
      </c>
      <c r="AJ156" s="135" t="s">
        <v>462</v>
      </c>
      <c r="AK156" s="58"/>
      <c r="AL156" s="57"/>
      <c r="AM156" s="58"/>
      <c r="AN156" s="57"/>
      <c r="AO156" s="58"/>
    </row>
    <row r="157" spans="2:41" s="28" customFormat="1" ht="15.75" customHeight="1">
      <c r="B157" s="72" t="str">
        <f t="shared" si="15"/>
        <v xml:space="preserve"> Vision - Medium Eco - MF</v>
      </c>
      <c r="C157" s="115" t="s">
        <v>508</v>
      </c>
      <c r="D157" s="73" t="s">
        <v>496</v>
      </c>
      <c r="E157" s="114" t="s">
        <v>295</v>
      </c>
      <c r="F157" s="114" t="s">
        <v>406</v>
      </c>
      <c r="G157" s="90" t="s">
        <v>14</v>
      </c>
      <c r="H157" s="90" t="s">
        <v>578</v>
      </c>
      <c r="I157" s="96">
        <v>5</v>
      </c>
      <c r="J157" s="96">
        <v>5</v>
      </c>
      <c r="K157" s="90" t="s">
        <v>99</v>
      </c>
      <c r="L157" s="90" t="s">
        <v>99</v>
      </c>
      <c r="M157" s="90" t="s">
        <v>99</v>
      </c>
      <c r="N157" s="90" t="s">
        <v>99</v>
      </c>
      <c r="O157" s="116">
        <v>0.75</v>
      </c>
      <c r="P157" s="93">
        <f t="shared" si="14"/>
        <v>75</v>
      </c>
      <c r="Q157" s="94">
        <f t="shared" si="16"/>
        <v>1.45</v>
      </c>
      <c r="R157" s="93">
        <f t="shared" si="13"/>
        <v>99</v>
      </c>
      <c r="S157" s="93" t="str">
        <f>VLOOKUP(R157,'EEC TABLE'!$A$4:$B$154,2,TRUE)</f>
        <v>A</v>
      </c>
      <c r="T157" s="93" t="s">
        <v>12</v>
      </c>
      <c r="U157" s="120" t="s">
        <v>338</v>
      </c>
      <c r="V157" s="116">
        <v>0.81</v>
      </c>
      <c r="W157" s="95">
        <v>1.1999999999999999E-3</v>
      </c>
      <c r="X157" s="95">
        <v>8.0000000000000004E-4</v>
      </c>
      <c r="Y157" s="72" t="s">
        <v>116</v>
      </c>
      <c r="Z157" s="72" t="s">
        <v>102</v>
      </c>
      <c r="AA157" s="115">
        <v>450</v>
      </c>
      <c r="AB157" s="115">
        <v>550</v>
      </c>
      <c r="AC157" s="115">
        <v>329</v>
      </c>
      <c r="AD157" s="114" t="s">
        <v>288</v>
      </c>
      <c r="AE157" s="115">
        <v>60671</v>
      </c>
      <c r="AF157" s="115" t="s">
        <v>389</v>
      </c>
      <c r="AG157" s="115"/>
      <c r="AH157" s="115" t="s">
        <v>387</v>
      </c>
      <c r="AI157" s="115" t="s">
        <v>388</v>
      </c>
      <c r="AJ157" s="135" t="s">
        <v>462</v>
      </c>
      <c r="AK157" s="58"/>
      <c r="AL157" s="57"/>
      <c r="AM157" s="58"/>
      <c r="AN157" s="57"/>
      <c r="AO157" s="58"/>
    </row>
    <row r="158" spans="2:41" s="83" customFormat="1" ht="15.75" customHeight="1">
      <c r="B158" s="84" t="str">
        <f t="shared" si="15"/>
        <v/>
      </c>
      <c r="C158" s="118"/>
      <c r="D158" s="85"/>
      <c r="E158" s="117"/>
      <c r="F158" s="117"/>
      <c r="G158" s="107"/>
      <c r="H158" s="107"/>
      <c r="I158" s="117"/>
      <c r="J158" s="117"/>
      <c r="K158" s="107"/>
      <c r="L158" s="107"/>
      <c r="M158" s="107"/>
      <c r="N158" s="107"/>
      <c r="O158" s="117"/>
      <c r="P158" s="98"/>
      <c r="Q158" s="103"/>
      <c r="R158" s="82"/>
      <c r="S158" s="98"/>
      <c r="T158" s="98"/>
      <c r="U158" s="117"/>
      <c r="V158" s="117"/>
      <c r="W158" s="117"/>
      <c r="X158" s="117"/>
      <c r="Y158" s="84"/>
      <c r="Z158" s="84"/>
      <c r="AA158" s="118"/>
      <c r="AB158" s="118"/>
      <c r="AC158" s="118"/>
      <c r="AD158" s="117"/>
      <c r="AE158" s="118"/>
      <c r="AF158" s="118"/>
      <c r="AG158" s="118"/>
      <c r="AH158" s="118"/>
      <c r="AI158" s="118"/>
      <c r="AJ158" s="136"/>
      <c r="AK158" s="86"/>
      <c r="AL158" s="88"/>
      <c r="AM158" s="86"/>
      <c r="AN158" s="88"/>
      <c r="AO158" s="86"/>
    </row>
    <row r="159" spans="2:41" s="28" customFormat="1" ht="15.75" customHeight="1">
      <c r="B159" s="72" t="str">
        <f t="shared" si="15"/>
        <v xml:space="preserve"> Vision - Small Eco - Wood</v>
      </c>
      <c r="C159" s="115" t="s">
        <v>503</v>
      </c>
      <c r="D159" s="73" t="s">
        <v>496</v>
      </c>
      <c r="E159" s="114" t="s">
        <v>291</v>
      </c>
      <c r="F159" s="114" t="s">
        <v>407</v>
      </c>
      <c r="G159" s="90" t="s">
        <v>14</v>
      </c>
      <c r="H159" s="90" t="s">
        <v>12</v>
      </c>
      <c r="I159" s="96">
        <v>5</v>
      </c>
      <c r="J159" s="90" t="s">
        <v>99</v>
      </c>
      <c r="K159" s="90" t="s">
        <v>99</v>
      </c>
      <c r="L159" s="90" t="s">
        <v>99</v>
      </c>
      <c r="M159" s="90" t="s">
        <v>99</v>
      </c>
      <c r="N159" s="90" t="s">
        <v>99</v>
      </c>
      <c r="O159" s="116">
        <v>0.81</v>
      </c>
      <c r="P159" s="93">
        <f t="shared" si="14"/>
        <v>81</v>
      </c>
      <c r="Q159" s="94">
        <f t="shared" si="16"/>
        <v>1.45</v>
      </c>
      <c r="R159" s="93">
        <f t="shared" si="13"/>
        <v>107</v>
      </c>
      <c r="S159" s="93" t="str">
        <f>VLOOKUP(R159,'EEC TABLE'!$A$4:$B$154,2,TRUE)</f>
        <v>A+</v>
      </c>
      <c r="T159" s="93" t="s">
        <v>12</v>
      </c>
      <c r="U159" s="114"/>
      <c r="V159" s="90" t="s">
        <v>99</v>
      </c>
      <c r="W159" s="95">
        <v>1.1000000000000001E-3</v>
      </c>
      <c r="X159" s="90" t="s">
        <v>99</v>
      </c>
      <c r="Y159" s="72" t="s">
        <v>116</v>
      </c>
      <c r="Z159" s="72" t="s">
        <v>102</v>
      </c>
      <c r="AA159" s="115">
        <v>400</v>
      </c>
      <c r="AB159" s="115">
        <v>400</v>
      </c>
      <c r="AC159" s="115">
        <v>268</v>
      </c>
      <c r="AD159" s="114" t="s">
        <v>288</v>
      </c>
      <c r="AE159" s="115">
        <v>60745</v>
      </c>
      <c r="AF159" s="115" t="s">
        <v>389</v>
      </c>
      <c r="AG159" s="115"/>
      <c r="AH159" s="115" t="s">
        <v>387</v>
      </c>
      <c r="AI159" s="115" t="s">
        <v>388</v>
      </c>
      <c r="AJ159" s="135" t="s">
        <v>462</v>
      </c>
      <c r="AK159" s="58"/>
      <c r="AL159" s="57"/>
      <c r="AM159" s="58"/>
      <c r="AN159" s="57"/>
      <c r="AO159" s="58"/>
    </row>
    <row r="160" spans="2:41" s="28" customFormat="1" ht="15.75" customHeight="1">
      <c r="B160" s="72" t="str">
        <f t="shared" si="15"/>
        <v xml:space="preserve"> Vision - Small Tall Eco - Wood</v>
      </c>
      <c r="C160" s="115" t="s">
        <v>504</v>
      </c>
      <c r="D160" s="73" t="s">
        <v>496</v>
      </c>
      <c r="E160" s="114" t="s">
        <v>408</v>
      </c>
      <c r="F160" s="114" t="s">
        <v>409</v>
      </c>
      <c r="G160" s="90" t="s">
        <v>14</v>
      </c>
      <c r="H160" s="90" t="s">
        <v>12</v>
      </c>
      <c r="I160" s="96">
        <v>4.8</v>
      </c>
      <c r="J160" s="90" t="s">
        <v>99</v>
      </c>
      <c r="K160" s="90" t="s">
        <v>99</v>
      </c>
      <c r="L160" s="90" t="s">
        <v>99</v>
      </c>
      <c r="M160" s="90" t="s">
        <v>99</v>
      </c>
      <c r="N160" s="90" t="s">
        <v>99</v>
      </c>
      <c r="O160" s="116">
        <v>0.78</v>
      </c>
      <c r="P160" s="93">
        <f t="shared" si="14"/>
        <v>78</v>
      </c>
      <c r="Q160" s="94">
        <f t="shared" si="16"/>
        <v>1.45</v>
      </c>
      <c r="R160" s="93">
        <f t="shared" si="13"/>
        <v>103</v>
      </c>
      <c r="S160" s="93" t="str">
        <f>VLOOKUP(R160,'EEC TABLE'!$A$4:$B$154,2,TRUE)</f>
        <v>A</v>
      </c>
      <c r="T160" s="93" t="s">
        <v>12</v>
      </c>
      <c r="U160" s="114"/>
      <c r="V160" s="90" t="s">
        <v>99</v>
      </c>
      <c r="W160" s="95">
        <v>1.1000000000000001E-3</v>
      </c>
      <c r="X160" s="90" t="s">
        <v>99</v>
      </c>
      <c r="Y160" s="72" t="s">
        <v>116</v>
      </c>
      <c r="Z160" s="72" t="s">
        <v>102</v>
      </c>
      <c r="AA160" s="115">
        <v>400</v>
      </c>
      <c r="AB160" s="115">
        <v>400</v>
      </c>
      <c r="AC160" s="115">
        <v>270</v>
      </c>
      <c r="AD160" s="114" t="s">
        <v>288</v>
      </c>
      <c r="AE160" s="115">
        <v>60711</v>
      </c>
      <c r="AF160" s="115" t="s">
        <v>389</v>
      </c>
      <c r="AG160" s="115"/>
      <c r="AH160" s="115" t="s">
        <v>387</v>
      </c>
      <c r="AI160" s="115" t="s">
        <v>388</v>
      </c>
      <c r="AJ160" s="135" t="s">
        <v>462</v>
      </c>
      <c r="AK160" s="58"/>
      <c r="AL160" s="57"/>
      <c r="AM160" s="58"/>
      <c r="AN160" s="57"/>
      <c r="AO160" s="58"/>
    </row>
    <row r="161" spans="2:41" s="28" customFormat="1" ht="15.75" customHeight="1">
      <c r="B161" s="72" t="str">
        <f t="shared" si="15"/>
        <v xml:space="preserve"> Vision - Midi Eco - Wood</v>
      </c>
      <c r="C161" s="115" t="s">
        <v>505</v>
      </c>
      <c r="D161" s="73" t="s">
        <v>496</v>
      </c>
      <c r="E161" s="114" t="s">
        <v>293</v>
      </c>
      <c r="F161" s="114" t="s">
        <v>410</v>
      </c>
      <c r="G161" s="90" t="s">
        <v>14</v>
      </c>
      <c r="H161" s="90" t="s">
        <v>12</v>
      </c>
      <c r="I161" s="96">
        <v>5</v>
      </c>
      <c r="J161" s="90" t="s">
        <v>99</v>
      </c>
      <c r="K161" s="90" t="s">
        <v>99</v>
      </c>
      <c r="L161" s="90" t="s">
        <v>99</v>
      </c>
      <c r="M161" s="90" t="s">
        <v>99</v>
      </c>
      <c r="N161" s="90" t="s">
        <v>99</v>
      </c>
      <c r="O161" s="116">
        <v>0.78</v>
      </c>
      <c r="P161" s="93">
        <f t="shared" si="14"/>
        <v>78</v>
      </c>
      <c r="Q161" s="94">
        <f t="shared" si="16"/>
        <v>1.45</v>
      </c>
      <c r="R161" s="93">
        <f t="shared" si="13"/>
        <v>103</v>
      </c>
      <c r="S161" s="93" t="str">
        <f>VLOOKUP(R161,'EEC TABLE'!$A$4:$B$154,2,TRUE)</f>
        <v>A</v>
      </c>
      <c r="T161" s="93" t="s">
        <v>12</v>
      </c>
      <c r="U161" s="114"/>
      <c r="V161" s="90" t="s">
        <v>99</v>
      </c>
      <c r="W161" s="95">
        <v>8.9999999999999998E-4</v>
      </c>
      <c r="X161" s="90" t="s">
        <v>99</v>
      </c>
      <c r="Y161" s="72" t="s">
        <v>116</v>
      </c>
      <c r="Z161" s="72" t="s">
        <v>102</v>
      </c>
      <c r="AA161" s="115">
        <v>400</v>
      </c>
      <c r="AB161" s="115">
        <v>500</v>
      </c>
      <c r="AC161" s="115">
        <v>284</v>
      </c>
      <c r="AD161" s="114" t="s">
        <v>288</v>
      </c>
      <c r="AE161" s="115">
        <v>60725</v>
      </c>
      <c r="AF161" s="115" t="s">
        <v>389</v>
      </c>
      <c r="AG161" s="115"/>
      <c r="AH161" s="115" t="s">
        <v>387</v>
      </c>
      <c r="AI161" s="115" t="s">
        <v>388</v>
      </c>
      <c r="AJ161" s="135" t="s">
        <v>462</v>
      </c>
      <c r="AK161" s="58"/>
      <c r="AL161" s="57"/>
      <c r="AM161" s="58"/>
      <c r="AN161" s="57"/>
      <c r="AO161" s="58"/>
    </row>
    <row r="162" spans="2:41" s="28" customFormat="1" ht="15.75" customHeight="1">
      <c r="B162" s="72" t="str">
        <f t="shared" si="15"/>
        <v xml:space="preserve"> Vision - Midi Tall Eco - Wood</v>
      </c>
      <c r="C162" s="115" t="s">
        <v>506</v>
      </c>
      <c r="D162" s="73" t="s">
        <v>496</v>
      </c>
      <c r="E162" s="114" t="s">
        <v>411</v>
      </c>
      <c r="F162" s="114" t="s">
        <v>412</v>
      </c>
      <c r="G162" s="90" t="s">
        <v>14</v>
      </c>
      <c r="H162" s="90" t="s">
        <v>12</v>
      </c>
      <c r="I162" s="96">
        <v>5</v>
      </c>
      <c r="J162" s="90" t="s">
        <v>99</v>
      </c>
      <c r="K162" s="90" t="s">
        <v>99</v>
      </c>
      <c r="L162" s="90" t="s">
        <v>99</v>
      </c>
      <c r="M162" s="90" t="s">
        <v>99</v>
      </c>
      <c r="N162" s="90" t="s">
        <v>99</v>
      </c>
      <c r="O162" s="116">
        <v>0.8</v>
      </c>
      <c r="P162" s="93">
        <f t="shared" si="14"/>
        <v>80</v>
      </c>
      <c r="Q162" s="94">
        <f t="shared" si="16"/>
        <v>1.45</v>
      </c>
      <c r="R162" s="93">
        <f t="shared" si="13"/>
        <v>106</v>
      </c>
      <c r="S162" s="93" t="str">
        <f>VLOOKUP(R162,'EEC TABLE'!$A$4:$B$154,2,TRUE)</f>
        <v>A</v>
      </c>
      <c r="T162" s="93" t="s">
        <v>12</v>
      </c>
      <c r="U162" s="114"/>
      <c r="V162" s="90" t="s">
        <v>99</v>
      </c>
      <c r="W162" s="95">
        <v>1.1999999999999999E-3</v>
      </c>
      <c r="X162" s="90" t="s">
        <v>99</v>
      </c>
      <c r="Y162" s="72" t="s">
        <v>116</v>
      </c>
      <c r="Z162" s="72" t="s">
        <v>102</v>
      </c>
      <c r="AA162" s="115">
        <v>400</v>
      </c>
      <c r="AB162" s="115">
        <v>500</v>
      </c>
      <c r="AC162" s="115">
        <v>265</v>
      </c>
      <c r="AD162" s="114" t="s">
        <v>288</v>
      </c>
      <c r="AE162" s="115">
        <v>60721</v>
      </c>
      <c r="AF162" s="115" t="s">
        <v>389</v>
      </c>
      <c r="AG162" s="115"/>
      <c r="AH162" s="115" t="s">
        <v>387</v>
      </c>
      <c r="AI162" s="115" t="s">
        <v>388</v>
      </c>
      <c r="AJ162" s="135" t="s">
        <v>462</v>
      </c>
      <c r="AK162" s="58"/>
      <c r="AL162" s="57"/>
      <c r="AM162" s="58"/>
      <c r="AN162" s="57"/>
      <c r="AO162" s="58"/>
    </row>
    <row r="163" spans="2:41" s="28" customFormat="1" ht="15.75" customHeight="1">
      <c r="B163" s="72" t="str">
        <f t="shared" si="15"/>
        <v xml:space="preserve"> Vision - Medium Slimline Eco - Wood</v>
      </c>
      <c r="C163" s="115" t="s">
        <v>507</v>
      </c>
      <c r="D163" s="73" t="s">
        <v>496</v>
      </c>
      <c r="E163" s="114" t="s">
        <v>413</v>
      </c>
      <c r="F163" s="114" t="s">
        <v>414</v>
      </c>
      <c r="G163" s="90" t="s">
        <v>14</v>
      </c>
      <c r="H163" s="90" t="s">
        <v>12</v>
      </c>
      <c r="I163" s="96">
        <v>5</v>
      </c>
      <c r="J163" s="90" t="s">
        <v>99</v>
      </c>
      <c r="K163" s="90" t="s">
        <v>99</v>
      </c>
      <c r="L163" s="90" t="s">
        <v>99</v>
      </c>
      <c r="M163" s="90" t="s">
        <v>99</v>
      </c>
      <c r="N163" s="90" t="s">
        <v>99</v>
      </c>
      <c r="O163" s="116">
        <v>0.76</v>
      </c>
      <c r="P163" s="93">
        <f t="shared" si="14"/>
        <v>76</v>
      </c>
      <c r="Q163" s="94">
        <f t="shared" si="16"/>
        <v>1.45</v>
      </c>
      <c r="R163" s="93">
        <f t="shared" si="13"/>
        <v>100</v>
      </c>
      <c r="S163" s="93" t="str">
        <f>VLOOKUP(R163,'EEC TABLE'!$A$4:$B$154,2,TRUE)</f>
        <v>A</v>
      </c>
      <c r="T163" s="93" t="s">
        <v>12</v>
      </c>
      <c r="U163" s="114"/>
      <c r="V163" s="90" t="s">
        <v>99</v>
      </c>
      <c r="W163" s="95">
        <v>1.4E-3</v>
      </c>
      <c r="X163" s="90" t="s">
        <v>99</v>
      </c>
      <c r="Y163" s="72" t="s">
        <v>116</v>
      </c>
      <c r="Z163" s="72" t="s">
        <v>102</v>
      </c>
      <c r="AA163" s="115">
        <v>250</v>
      </c>
      <c r="AB163" s="115">
        <v>300</v>
      </c>
      <c r="AC163" s="115">
        <v>273</v>
      </c>
      <c r="AD163" s="114" t="s">
        <v>288</v>
      </c>
      <c r="AE163" s="115">
        <v>60829</v>
      </c>
      <c r="AF163" s="115" t="s">
        <v>389</v>
      </c>
      <c r="AG163" s="115"/>
      <c r="AH163" s="115" t="s">
        <v>387</v>
      </c>
      <c r="AI163" s="115" t="s">
        <v>388</v>
      </c>
      <c r="AJ163" s="135" t="s">
        <v>462</v>
      </c>
      <c r="AK163" s="58"/>
      <c r="AL163" s="57"/>
      <c r="AM163" s="58"/>
      <c r="AN163" s="57"/>
      <c r="AO163" s="58"/>
    </row>
    <row r="164" spans="2:41" s="28" customFormat="1" ht="15.75" customHeight="1">
      <c r="B164" s="72" t="str">
        <f t="shared" si="15"/>
        <v xml:space="preserve"> Vision - Medium Eco - Wood</v>
      </c>
      <c r="C164" s="115" t="s">
        <v>508</v>
      </c>
      <c r="D164" s="73" t="s">
        <v>496</v>
      </c>
      <c r="E164" s="114" t="s">
        <v>296</v>
      </c>
      <c r="F164" s="114" t="s">
        <v>415</v>
      </c>
      <c r="G164" s="90" t="s">
        <v>14</v>
      </c>
      <c r="H164" s="90" t="s">
        <v>12</v>
      </c>
      <c r="I164" s="96">
        <v>7.5</v>
      </c>
      <c r="J164" s="90" t="s">
        <v>99</v>
      </c>
      <c r="K164" s="90" t="s">
        <v>99</v>
      </c>
      <c r="L164" s="90" t="s">
        <v>99</v>
      </c>
      <c r="M164" s="90" t="s">
        <v>99</v>
      </c>
      <c r="N164" s="90" t="s">
        <v>99</v>
      </c>
      <c r="O164" s="116">
        <v>0.76</v>
      </c>
      <c r="P164" s="93">
        <f t="shared" si="14"/>
        <v>76</v>
      </c>
      <c r="Q164" s="94">
        <f t="shared" si="16"/>
        <v>1.45</v>
      </c>
      <c r="R164" s="93">
        <f t="shared" si="13"/>
        <v>100</v>
      </c>
      <c r="S164" s="93" t="str">
        <f>VLOOKUP(R164,'EEC TABLE'!$A$4:$B$154,2,TRUE)</f>
        <v>A</v>
      </c>
      <c r="T164" s="93" t="s">
        <v>12</v>
      </c>
      <c r="U164" s="114"/>
      <c r="V164" s="90" t="s">
        <v>99</v>
      </c>
      <c r="W164" s="95">
        <v>1E-3</v>
      </c>
      <c r="X164" s="90" t="s">
        <v>99</v>
      </c>
      <c r="Y164" s="72" t="s">
        <v>116</v>
      </c>
      <c r="Z164" s="72" t="s">
        <v>102</v>
      </c>
      <c r="AA164" s="115">
        <v>450</v>
      </c>
      <c r="AB164" s="115">
        <v>500</v>
      </c>
      <c r="AC164" s="115">
        <v>310</v>
      </c>
      <c r="AD164" s="114" t="s">
        <v>288</v>
      </c>
      <c r="AE164" s="115">
        <v>60665</v>
      </c>
      <c r="AF164" s="115" t="s">
        <v>389</v>
      </c>
      <c r="AG164" s="115"/>
      <c r="AH164" s="115" t="s">
        <v>387</v>
      </c>
      <c r="AI164" s="115" t="s">
        <v>388</v>
      </c>
      <c r="AJ164" s="135" t="s">
        <v>462</v>
      </c>
      <c r="AK164" s="58"/>
      <c r="AL164" s="57"/>
      <c r="AM164" s="58"/>
      <c r="AN164" s="57"/>
      <c r="AO164" s="58"/>
    </row>
    <row r="165" spans="2:41" s="83" customFormat="1" ht="15.75" customHeight="1">
      <c r="B165" s="84" t="str">
        <f t="shared" si="15"/>
        <v/>
      </c>
      <c r="C165" s="118"/>
      <c r="D165" s="117"/>
      <c r="E165" s="117"/>
      <c r="F165" s="117"/>
      <c r="G165" s="107"/>
      <c r="H165" s="107"/>
      <c r="I165" s="117"/>
      <c r="J165" s="117"/>
      <c r="K165" s="107"/>
      <c r="L165" s="107"/>
      <c r="M165" s="107"/>
      <c r="N165" s="107"/>
      <c r="O165" s="117"/>
      <c r="P165" s="98"/>
      <c r="Q165" s="103"/>
      <c r="R165" s="82"/>
      <c r="S165" s="98"/>
      <c r="T165" s="98"/>
      <c r="U165" s="117"/>
      <c r="V165" s="117"/>
      <c r="W165" s="117"/>
      <c r="X165" s="117"/>
      <c r="Y165" s="84"/>
      <c r="Z165" s="84"/>
      <c r="AA165" s="118"/>
      <c r="AB165" s="118"/>
      <c r="AC165" s="118"/>
      <c r="AD165" s="117"/>
      <c r="AE165" s="118"/>
      <c r="AF165" s="118"/>
      <c r="AG165" s="118"/>
      <c r="AH165" s="118"/>
      <c r="AI165" s="118"/>
      <c r="AJ165" s="136"/>
      <c r="AK165" s="86"/>
      <c r="AL165" s="88"/>
      <c r="AM165" s="86"/>
      <c r="AN165" s="88"/>
      <c r="AO165" s="86"/>
    </row>
    <row r="166" spans="2:41" s="28" customFormat="1" ht="15.75" customHeight="1">
      <c r="B166" s="72" t="str">
        <f t="shared" si="15"/>
        <v>Vogue - Small Eco - MF</v>
      </c>
      <c r="C166" s="115" t="s">
        <v>503</v>
      </c>
      <c r="D166" s="73" t="s">
        <v>287</v>
      </c>
      <c r="E166" s="114" t="s">
        <v>416</v>
      </c>
      <c r="F166" s="114" t="s">
        <v>417</v>
      </c>
      <c r="G166" s="90" t="s">
        <v>14</v>
      </c>
      <c r="H166" s="90" t="s">
        <v>578</v>
      </c>
      <c r="I166" s="96">
        <v>5</v>
      </c>
      <c r="J166" s="96">
        <v>5</v>
      </c>
      <c r="K166" s="90" t="s">
        <v>99</v>
      </c>
      <c r="L166" s="90" t="s">
        <v>99</v>
      </c>
      <c r="M166" s="90" t="s">
        <v>99</v>
      </c>
      <c r="N166" s="90" t="s">
        <v>99</v>
      </c>
      <c r="O166" s="116">
        <v>0.8</v>
      </c>
      <c r="P166" s="93">
        <f t="shared" si="14"/>
        <v>80</v>
      </c>
      <c r="Q166" s="94">
        <f t="shared" si="16"/>
        <v>1.45</v>
      </c>
      <c r="R166" s="93">
        <f t="shared" si="13"/>
        <v>106</v>
      </c>
      <c r="S166" s="93" t="str">
        <f>VLOOKUP(R166,'EEC TABLE'!$A$4:$B$154,2,TRUE)</f>
        <v>A</v>
      </c>
      <c r="T166" s="93" t="s">
        <v>12</v>
      </c>
      <c r="U166" s="120" t="s">
        <v>338</v>
      </c>
      <c r="V166" s="116">
        <v>0.8</v>
      </c>
      <c r="W166" s="95">
        <v>1.4E-3</v>
      </c>
      <c r="X166" s="95">
        <v>6.9999999999999999E-4</v>
      </c>
      <c r="Y166" s="72" t="s">
        <v>116</v>
      </c>
      <c r="Z166" s="72" t="s">
        <v>102</v>
      </c>
      <c r="AA166" s="115">
        <v>450</v>
      </c>
      <c r="AB166" s="115">
        <v>450</v>
      </c>
      <c r="AC166" s="115">
        <v>297</v>
      </c>
      <c r="AD166" s="114" t="s">
        <v>288</v>
      </c>
      <c r="AE166" s="115">
        <v>60667</v>
      </c>
      <c r="AF166" s="115" t="s">
        <v>389</v>
      </c>
      <c r="AG166" s="115"/>
      <c r="AH166" s="115" t="s">
        <v>387</v>
      </c>
      <c r="AI166" s="115" t="s">
        <v>388</v>
      </c>
      <c r="AJ166" s="135" t="s">
        <v>462</v>
      </c>
      <c r="AK166" s="58"/>
      <c r="AL166" s="57"/>
      <c r="AM166" s="58"/>
      <c r="AN166" s="57"/>
      <c r="AO166" s="58"/>
    </row>
    <row r="167" spans="2:41" s="28" customFormat="1" ht="15.75" customHeight="1">
      <c r="B167" s="72" t="str">
        <f t="shared" si="15"/>
        <v>Vogue - Small Tall Eco - MF</v>
      </c>
      <c r="C167" s="115" t="s">
        <v>504</v>
      </c>
      <c r="D167" s="73" t="s">
        <v>287</v>
      </c>
      <c r="E167" s="114" t="s">
        <v>418</v>
      </c>
      <c r="F167" s="114" t="s">
        <v>419</v>
      </c>
      <c r="G167" s="90" t="s">
        <v>14</v>
      </c>
      <c r="H167" s="90" t="s">
        <v>578</v>
      </c>
      <c r="I167" s="96">
        <v>5</v>
      </c>
      <c r="J167" s="96">
        <v>5</v>
      </c>
      <c r="K167" s="90" t="s">
        <v>99</v>
      </c>
      <c r="L167" s="90" t="s">
        <v>99</v>
      </c>
      <c r="M167" s="90" t="s">
        <v>99</v>
      </c>
      <c r="N167" s="90" t="s">
        <v>99</v>
      </c>
      <c r="O167" s="116">
        <v>0.82</v>
      </c>
      <c r="P167" s="93">
        <f t="shared" si="14"/>
        <v>82</v>
      </c>
      <c r="Q167" s="94">
        <f t="shared" si="16"/>
        <v>1.45</v>
      </c>
      <c r="R167" s="93">
        <f t="shared" si="13"/>
        <v>109</v>
      </c>
      <c r="S167" s="93" t="str">
        <f>VLOOKUP(R167,'EEC TABLE'!$A$4:$B$154,2,TRUE)</f>
        <v>A+</v>
      </c>
      <c r="T167" s="93" t="s">
        <v>12</v>
      </c>
      <c r="U167" s="120" t="s">
        <v>338</v>
      </c>
      <c r="V167" s="116">
        <v>0.8</v>
      </c>
      <c r="W167" s="95">
        <v>1.1000000000000001E-3</v>
      </c>
      <c r="X167" s="95">
        <v>2.9999999999999997E-4</v>
      </c>
      <c r="Y167" s="72" t="s">
        <v>116</v>
      </c>
      <c r="Z167" s="72" t="s">
        <v>102</v>
      </c>
      <c r="AA167" s="115">
        <v>350</v>
      </c>
      <c r="AB167" s="115">
        <v>400</v>
      </c>
      <c r="AC167" s="115">
        <v>307</v>
      </c>
      <c r="AD167" s="114" t="s">
        <v>288</v>
      </c>
      <c r="AE167" s="115">
        <v>60719</v>
      </c>
      <c r="AF167" s="115" t="s">
        <v>389</v>
      </c>
      <c r="AG167" s="115"/>
      <c r="AH167" s="115" t="s">
        <v>387</v>
      </c>
      <c r="AI167" s="115" t="s">
        <v>388</v>
      </c>
      <c r="AJ167" s="135" t="s">
        <v>462</v>
      </c>
      <c r="AK167" s="58"/>
      <c r="AL167" s="57"/>
      <c r="AM167" s="58"/>
      <c r="AN167" s="57"/>
      <c r="AO167" s="58"/>
    </row>
    <row r="168" spans="2:41" s="28" customFormat="1" ht="15.75" customHeight="1">
      <c r="B168" s="72" t="str">
        <f t="shared" si="15"/>
        <v>Vogue - Midi Eco - MF</v>
      </c>
      <c r="C168" s="115" t="s">
        <v>505</v>
      </c>
      <c r="D168" s="73" t="s">
        <v>287</v>
      </c>
      <c r="E168" s="114" t="s">
        <v>420</v>
      </c>
      <c r="F168" s="114" t="s">
        <v>421</v>
      </c>
      <c r="G168" s="90" t="s">
        <v>14</v>
      </c>
      <c r="H168" s="90" t="s">
        <v>578</v>
      </c>
      <c r="I168" s="96">
        <v>5</v>
      </c>
      <c r="J168" s="96">
        <v>5</v>
      </c>
      <c r="K168" s="90" t="s">
        <v>99</v>
      </c>
      <c r="L168" s="90" t="s">
        <v>99</v>
      </c>
      <c r="M168" s="90" t="s">
        <v>99</v>
      </c>
      <c r="N168" s="90" t="s">
        <v>99</v>
      </c>
      <c r="O168" s="116">
        <v>0.8</v>
      </c>
      <c r="P168" s="93">
        <f t="shared" si="14"/>
        <v>80</v>
      </c>
      <c r="Q168" s="94">
        <f t="shared" si="16"/>
        <v>1.45</v>
      </c>
      <c r="R168" s="93">
        <f t="shared" si="13"/>
        <v>106</v>
      </c>
      <c r="S168" s="93" t="str">
        <f>VLOOKUP(R168,'EEC TABLE'!$A$4:$B$154,2,TRUE)</f>
        <v>A</v>
      </c>
      <c r="T168" s="93" t="s">
        <v>12</v>
      </c>
      <c r="U168" s="120" t="s">
        <v>338</v>
      </c>
      <c r="V168" s="116">
        <v>0.77</v>
      </c>
      <c r="W168" s="95">
        <v>1.1000000000000001E-3</v>
      </c>
      <c r="X168" s="95">
        <v>4.0000000000000002E-4</v>
      </c>
      <c r="Y168" s="72" t="s">
        <v>116</v>
      </c>
      <c r="Z168" s="72" t="s">
        <v>102</v>
      </c>
      <c r="AA168" s="115">
        <v>375</v>
      </c>
      <c r="AB168" s="115">
        <v>375</v>
      </c>
      <c r="AC168" s="115">
        <v>338</v>
      </c>
      <c r="AD168" s="114" t="s">
        <v>288</v>
      </c>
      <c r="AE168" s="115">
        <v>60669</v>
      </c>
      <c r="AF168" s="115" t="s">
        <v>389</v>
      </c>
      <c r="AG168" s="115"/>
      <c r="AH168" s="115" t="s">
        <v>387</v>
      </c>
      <c r="AI168" s="115" t="s">
        <v>388</v>
      </c>
      <c r="AJ168" s="135" t="s">
        <v>462</v>
      </c>
      <c r="AK168" s="58"/>
      <c r="AL168" s="57"/>
      <c r="AM168" s="58"/>
      <c r="AN168" s="57"/>
      <c r="AO168" s="58"/>
    </row>
    <row r="169" spans="2:41" s="28" customFormat="1" ht="15.75" customHeight="1">
      <c r="B169" s="72" t="str">
        <f t="shared" si="15"/>
        <v>Vogue - Midi Tall Eco - MF</v>
      </c>
      <c r="C169" s="115" t="s">
        <v>506</v>
      </c>
      <c r="D169" s="73" t="s">
        <v>287</v>
      </c>
      <c r="E169" s="114" t="s">
        <v>422</v>
      </c>
      <c r="F169" s="114" t="s">
        <v>423</v>
      </c>
      <c r="G169" s="90" t="s">
        <v>14</v>
      </c>
      <c r="H169" s="90" t="s">
        <v>578</v>
      </c>
      <c r="I169" s="96">
        <v>5</v>
      </c>
      <c r="J169" s="96">
        <v>5</v>
      </c>
      <c r="K169" s="90" t="s">
        <v>99</v>
      </c>
      <c r="L169" s="90" t="s">
        <v>99</v>
      </c>
      <c r="M169" s="90" t="s">
        <v>99</v>
      </c>
      <c r="N169" s="90" t="s">
        <v>99</v>
      </c>
      <c r="O169" s="116">
        <v>0.78</v>
      </c>
      <c r="P169" s="93">
        <f t="shared" si="14"/>
        <v>78</v>
      </c>
      <c r="Q169" s="94">
        <f t="shared" si="16"/>
        <v>1.45</v>
      </c>
      <c r="R169" s="93">
        <f t="shared" si="13"/>
        <v>103</v>
      </c>
      <c r="S169" s="93" t="str">
        <f>VLOOKUP(R169,'EEC TABLE'!$A$4:$B$154,2,TRUE)</f>
        <v>A</v>
      </c>
      <c r="T169" s="93" t="s">
        <v>12</v>
      </c>
      <c r="U169" s="120" t="s">
        <v>338</v>
      </c>
      <c r="V169" s="116">
        <v>0.78</v>
      </c>
      <c r="W169" s="95">
        <v>1.1999999999999999E-3</v>
      </c>
      <c r="X169" s="95">
        <v>1.1000000000000001E-3</v>
      </c>
      <c r="Y169" s="72" t="s">
        <v>116</v>
      </c>
      <c r="Z169" s="72" t="s">
        <v>102</v>
      </c>
      <c r="AA169" s="115">
        <v>400</v>
      </c>
      <c r="AB169" s="115">
        <v>400</v>
      </c>
      <c r="AC169" s="115">
        <v>303</v>
      </c>
      <c r="AD169" s="114" t="s">
        <v>288</v>
      </c>
      <c r="AE169" s="115">
        <v>60723</v>
      </c>
      <c r="AF169" s="115" t="s">
        <v>389</v>
      </c>
      <c r="AG169" s="115"/>
      <c r="AH169" s="115" t="s">
        <v>387</v>
      </c>
      <c r="AI169" s="115" t="s">
        <v>388</v>
      </c>
      <c r="AJ169" s="135" t="s">
        <v>462</v>
      </c>
      <c r="AK169" s="58"/>
      <c r="AL169" s="57"/>
      <c r="AM169" s="58"/>
      <c r="AN169" s="57"/>
      <c r="AO169" s="58"/>
    </row>
    <row r="170" spans="2:41" s="28" customFormat="1" ht="15.75" customHeight="1">
      <c r="B170" s="72" t="str">
        <f t="shared" si="15"/>
        <v>Vogue - Medium Slimline Eco - MF</v>
      </c>
      <c r="C170" s="115" t="s">
        <v>507</v>
      </c>
      <c r="D170" s="73" t="s">
        <v>287</v>
      </c>
      <c r="E170" s="114" t="s">
        <v>424</v>
      </c>
      <c r="F170" s="114" t="s">
        <v>425</v>
      </c>
      <c r="G170" s="90" t="s">
        <v>14</v>
      </c>
      <c r="H170" s="90" t="s">
        <v>578</v>
      </c>
      <c r="I170" s="96">
        <v>5</v>
      </c>
      <c r="J170" s="96">
        <v>5</v>
      </c>
      <c r="K170" s="90" t="s">
        <v>99</v>
      </c>
      <c r="L170" s="90" t="s">
        <v>99</v>
      </c>
      <c r="M170" s="90" t="s">
        <v>99</v>
      </c>
      <c r="N170" s="90" t="s">
        <v>99</v>
      </c>
      <c r="O170" s="116">
        <v>0.77</v>
      </c>
      <c r="P170" s="93">
        <f t="shared" si="14"/>
        <v>77</v>
      </c>
      <c r="Q170" s="94">
        <f t="shared" si="16"/>
        <v>1.45</v>
      </c>
      <c r="R170" s="93">
        <f t="shared" si="13"/>
        <v>102</v>
      </c>
      <c r="S170" s="93" t="str">
        <f>VLOOKUP(R170,'EEC TABLE'!$A$4:$B$154,2,TRUE)</f>
        <v>A</v>
      </c>
      <c r="T170" s="93" t="s">
        <v>12</v>
      </c>
      <c r="U170" s="120" t="s">
        <v>338</v>
      </c>
      <c r="V170" s="116">
        <v>0.77</v>
      </c>
      <c r="W170" s="95">
        <v>1.1000000000000001E-3</v>
      </c>
      <c r="X170" s="95">
        <v>8.0000000000000004E-4</v>
      </c>
      <c r="Y170" s="72" t="s">
        <v>116</v>
      </c>
      <c r="Z170" s="72" t="s">
        <v>102</v>
      </c>
      <c r="AA170" s="115">
        <v>250</v>
      </c>
      <c r="AB170" s="115">
        <v>300</v>
      </c>
      <c r="AC170" s="115" t="s">
        <v>405</v>
      </c>
      <c r="AD170" s="114" t="s">
        <v>288</v>
      </c>
      <c r="AE170" s="115">
        <v>60831</v>
      </c>
      <c r="AF170" s="115" t="s">
        <v>389</v>
      </c>
      <c r="AG170" s="115"/>
      <c r="AH170" s="115" t="s">
        <v>387</v>
      </c>
      <c r="AI170" s="115" t="s">
        <v>388</v>
      </c>
      <c r="AJ170" s="135" t="s">
        <v>462</v>
      </c>
      <c r="AK170" s="58"/>
      <c r="AL170" s="57"/>
      <c r="AM170" s="58"/>
      <c r="AN170" s="57"/>
      <c r="AO170" s="58"/>
    </row>
    <row r="171" spans="2:41" s="28" customFormat="1" ht="15.75" customHeight="1">
      <c r="B171" s="72" t="str">
        <f t="shared" si="15"/>
        <v>Vogue - Medium Eco - MF</v>
      </c>
      <c r="C171" s="115" t="s">
        <v>508</v>
      </c>
      <c r="D171" s="73" t="s">
        <v>287</v>
      </c>
      <c r="E171" s="114" t="s">
        <v>426</v>
      </c>
      <c r="F171" s="114" t="s">
        <v>427</v>
      </c>
      <c r="G171" s="90" t="s">
        <v>14</v>
      </c>
      <c r="H171" s="90" t="s">
        <v>578</v>
      </c>
      <c r="I171" s="96">
        <v>7</v>
      </c>
      <c r="J171" s="96">
        <v>7.5</v>
      </c>
      <c r="K171" s="90" t="s">
        <v>99</v>
      </c>
      <c r="L171" s="90" t="s">
        <v>99</v>
      </c>
      <c r="M171" s="90" t="s">
        <v>99</v>
      </c>
      <c r="N171" s="90" t="s">
        <v>99</v>
      </c>
      <c r="O171" s="116">
        <v>0.75</v>
      </c>
      <c r="P171" s="93">
        <f t="shared" si="14"/>
        <v>75</v>
      </c>
      <c r="Q171" s="94">
        <f t="shared" si="16"/>
        <v>1.45</v>
      </c>
      <c r="R171" s="93">
        <f t="shared" si="13"/>
        <v>99</v>
      </c>
      <c r="S171" s="93" t="str">
        <f>VLOOKUP(R171,'EEC TABLE'!$A$4:$B$154,2,TRUE)</f>
        <v>A</v>
      </c>
      <c r="T171" s="93" t="s">
        <v>12</v>
      </c>
      <c r="U171" s="120" t="s">
        <v>338</v>
      </c>
      <c r="V171" s="116">
        <v>0.81</v>
      </c>
      <c r="W171" s="95">
        <v>1.1999999999999999E-3</v>
      </c>
      <c r="X171" s="95">
        <v>8.0000000000000004E-4</v>
      </c>
      <c r="Y171" s="72" t="s">
        <v>116</v>
      </c>
      <c r="Z171" s="72" t="s">
        <v>102</v>
      </c>
      <c r="AA171" s="115">
        <v>450</v>
      </c>
      <c r="AB171" s="115">
        <v>550</v>
      </c>
      <c r="AC171" s="115">
        <v>329</v>
      </c>
      <c r="AD171" s="114" t="s">
        <v>288</v>
      </c>
      <c r="AE171" s="115">
        <v>60671</v>
      </c>
      <c r="AF171" s="115" t="s">
        <v>389</v>
      </c>
      <c r="AG171" s="115"/>
      <c r="AH171" s="115" t="s">
        <v>387</v>
      </c>
      <c r="AI171" s="115" t="s">
        <v>388</v>
      </c>
      <c r="AJ171" s="135" t="s">
        <v>462</v>
      </c>
      <c r="AK171" s="58"/>
      <c r="AL171" s="57"/>
      <c r="AM171" s="58"/>
      <c r="AN171" s="57"/>
      <c r="AO171" s="58"/>
    </row>
    <row r="172" spans="2:41" s="83" customFormat="1" ht="15.75" customHeight="1">
      <c r="B172" s="84" t="str">
        <f t="shared" si="15"/>
        <v/>
      </c>
      <c r="C172" s="118"/>
      <c r="D172" s="85"/>
      <c r="E172" s="117"/>
      <c r="F172" s="117"/>
      <c r="G172" s="107"/>
      <c r="H172" s="107"/>
      <c r="I172" s="117"/>
      <c r="J172" s="117"/>
      <c r="K172" s="107"/>
      <c r="L172" s="107"/>
      <c r="M172" s="107"/>
      <c r="N172" s="107"/>
      <c r="O172" s="117"/>
      <c r="P172" s="98"/>
      <c r="Q172" s="103"/>
      <c r="R172" s="82"/>
      <c r="S172" s="98"/>
      <c r="T172" s="98"/>
      <c r="U172" s="117"/>
      <c r="V172" s="117"/>
      <c r="W172" s="117"/>
      <c r="X172" s="117"/>
      <c r="Y172" s="84"/>
      <c r="Z172" s="84"/>
      <c r="AA172" s="118"/>
      <c r="AB172" s="118"/>
      <c r="AC172" s="118"/>
      <c r="AD172" s="117"/>
      <c r="AE172" s="118"/>
      <c r="AF172" s="118"/>
      <c r="AG172" s="118"/>
      <c r="AH172" s="118"/>
      <c r="AI172" s="118"/>
      <c r="AJ172" s="136"/>
      <c r="AK172" s="86"/>
      <c r="AL172" s="88"/>
      <c r="AM172" s="86"/>
      <c r="AN172" s="88"/>
      <c r="AO172" s="86"/>
    </row>
    <row r="173" spans="2:41" s="28" customFormat="1" ht="15.75" customHeight="1">
      <c r="B173" s="72" t="str">
        <f t="shared" si="15"/>
        <v>Vogue - Small Eco - Wood</v>
      </c>
      <c r="C173" s="115" t="s">
        <v>503</v>
      </c>
      <c r="D173" s="73" t="s">
        <v>287</v>
      </c>
      <c r="E173" s="114" t="s">
        <v>428</v>
      </c>
      <c r="F173" s="114" t="s">
        <v>429</v>
      </c>
      <c r="G173" s="90" t="s">
        <v>14</v>
      </c>
      <c r="H173" s="90" t="s">
        <v>12</v>
      </c>
      <c r="I173" s="96">
        <v>5</v>
      </c>
      <c r="J173" s="90" t="s">
        <v>99</v>
      </c>
      <c r="K173" s="90" t="s">
        <v>99</v>
      </c>
      <c r="L173" s="90" t="s">
        <v>99</v>
      </c>
      <c r="M173" s="90" t="s">
        <v>99</v>
      </c>
      <c r="N173" s="90" t="s">
        <v>99</v>
      </c>
      <c r="O173" s="116">
        <v>0.81</v>
      </c>
      <c r="P173" s="93">
        <f t="shared" si="14"/>
        <v>81</v>
      </c>
      <c r="Q173" s="94">
        <f t="shared" si="16"/>
        <v>1.45</v>
      </c>
      <c r="R173" s="93">
        <f t="shared" si="13"/>
        <v>107</v>
      </c>
      <c r="S173" s="93" t="str">
        <f>VLOOKUP(R173,'EEC TABLE'!$A$4:$B$154,2,TRUE)</f>
        <v>A+</v>
      </c>
      <c r="T173" s="93" t="s">
        <v>12</v>
      </c>
      <c r="U173" s="114"/>
      <c r="V173" s="90" t="s">
        <v>99</v>
      </c>
      <c r="W173" s="95">
        <v>1.1000000000000001E-3</v>
      </c>
      <c r="X173" s="90" t="s">
        <v>99</v>
      </c>
      <c r="Y173" s="72" t="s">
        <v>116</v>
      </c>
      <c r="Z173" s="72" t="s">
        <v>102</v>
      </c>
      <c r="AA173" s="115">
        <v>450</v>
      </c>
      <c r="AB173" s="115">
        <v>400</v>
      </c>
      <c r="AC173" s="115">
        <v>268</v>
      </c>
      <c r="AD173" s="114" t="s">
        <v>288</v>
      </c>
      <c r="AE173" s="115">
        <v>60745</v>
      </c>
      <c r="AF173" s="115" t="s">
        <v>389</v>
      </c>
      <c r="AG173" s="115"/>
      <c r="AH173" s="115" t="s">
        <v>387</v>
      </c>
      <c r="AI173" s="115" t="s">
        <v>388</v>
      </c>
      <c r="AJ173" s="135" t="s">
        <v>462</v>
      </c>
      <c r="AK173" s="58"/>
      <c r="AL173" s="57"/>
      <c r="AM173" s="58"/>
      <c r="AN173" s="57"/>
      <c r="AO173" s="58"/>
    </row>
    <row r="174" spans="2:41" s="28" customFormat="1" ht="15.75" customHeight="1">
      <c r="B174" s="72" t="str">
        <f t="shared" si="15"/>
        <v>Vogue - Small Tall Eco - Wood</v>
      </c>
      <c r="C174" s="115" t="s">
        <v>504</v>
      </c>
      <c r="D174" s="73" t="s">
        <v>287</v>
      </c>
      <c r="E174" s="114" t="s">
        <v>430</v>
      </c>
      <c r="F174" s="114" t="s">
        <v>431</v>
      </c>
      <c r="G174" s="90" t="s">
        <v>14</v>
      </c>
      <c r="H174" s="90" t="s">
        <v>12</v>
      </c>
      <c r="I174" s="96">
        <v>4.8</v>
      </c>
      <c r="J174" s="90" t="s">
        <v>99</v>
      </c>
      <c r="K174" s="90" t="s">
        <v>99</v>
      </c>
      <c r="L174" s="90" t="s">
        <v>99</v>
      </c>
      <c r="M174" s="90" t="s">
        <v>99</v>
      </c>
      <c r="N174" s="90" t="s">
        <v>99</v>
      </c>
      <c r="O174" s="116">
        <v>0.78</v>
      </c>
      <c r="P174" s="93">
        <f t="shared" si="14"/>
        <v>78</v>
      </c>
      <c r="Q174" s="94">
        <f t="shared" si="16"/>
        <v>1.45</v>
      </c>
      <c r="R174" s="93">
        <f t="shared" si="13"/>
        <v>103</v>
      </c>
      <c r="S174" s="93" t="str">
        <f>VLOOKUP(R174,'EEC TABLE'!$A$4:$B$154,2,TRUE)</f>
        <v>A</v>
      </c>
      <c r="T174" s="93" t="s">
        <v>12</v>
      </c>
      <c r="U174" s="114"/>
      <c r="V174" s="90" t="s">
        <v>99</v>
      </c>
      <c r="W174" s="95">
        <v>1.1000000000000001E-3</v>
      </c>
      <c r="X174" s="90" t="s">
        <v>99</v>
      </c>
      <c r="Y174" s="72" t="s">
        <v>116</v>
      </c>
      <c r="Z174" s="72" t="s">
        <v>102</v>
      </c>
      <c r="AA174" s="115">
        <v>400</v>
      </c>
      <c r="AB174" s="115">
        <v>400</v>
      </c>
      <c r="AC174" s="115">
        <v>270</v>
      </c>
      <c r="AD174" s="114" t="s">
        <v>288</v>
      </c>
      <c r="AE174" s="115">
        <v>60711</v>
      </c>
      <c r="AF174" s="115" t="s">
        <v>389</v>
      </c>
      <c r="AG174" s="115"/>
      <c r="AH174" s="115" t="s">
        <v>387</v>
      </c>
      <c r="AI174" s="115" t="s">
        <v>388</v>
      </c>
      <c r="AJ174" s="135" t="s">
        <v>462</v>
      </c>
      <c r="AK174" s="58"/>
      <c r="AL174" s="57"/>
      <c r="AM174" s="58"/>
      <c r="AN174" s="57"/>
      <c r="AO174" s="58"/>
    </row>
    <row r="175" spans="2:41" s="28" customFormat="1" ht="15.75" customHeight="1">
      <c r="B175" s="72" t="str">
        <f t="shared" si="15"/>
        <v>Vogue - Midi Eco - Wood</v>
      </c>
      <c r="C175" s="115" t="s">
        <v>505</v>
      </c>
      <c r="D175" s="73" t="s">
        <v>287</v>
      </c>
      <c r="E175" s="114" t="s">
        <v>432</v>
      </c>
      <c r="F175" s="114" t="s">
        <v>433</v>
      </c>
      <c r="G175" s="90" t="s">
        <v>14</v>
      </c>
      <c r="H175" s="90" t="s">
        <v>12</v>
      </c>
      <c r="I175" s="96">
        <v>5</v>
      </c>
      <c r="J175" s="90" t="s">
        <v>99</v>
      </c>
      <c r="K175" s="90" t="s">
        <v>99</v>
      </c>
      <c r="L175" s="90" t="s">
        <v>99</v>
      </c>
      <c r="M175" s="90" t="s">
        <v>99</v>
      </c>
      <c r="N175" s="90" t="s">
        <v>99</v>
      </c>
      <c r="O175" s="116">
        <v>0.78</v>
      </c>
      <c r="P175" s="93">
        <f t="shared" si="14"/>
        <v>78</v>
      </c>
      <c r="Q175" s="94">
        <f t="shared" si="16"/>
        <v>1.45</v>
      </c>
      <c r="R175" s="93">
        <f t="shared" si="13"/>
        <v>103</v>
      </c>
      <c r="S175" s="93" t="str">
        <f>VLOOKUP(R175,'EEC TABLE'!$A$4:$B$154,2,TRUE)</f>
        <v>A</v>
      </c>
      <c r="T175" s="93" t="s">
        <v>12</v>
      </c>
      <c r="U175" s="114"/>
      <c r="V175" s="90" t="s">
        <v>99</v>
      </c>
      <c r="W175" s="95">
        <v>8.9999999999999998E-4</v>
      </c>
      <c r="X175" s="90" t="s">
        <v>99</v>
      </c>
      <c r="Y175" s="72" t="s">
        <v>116</v>
      </c>
      <c r="Z175" s="72" t="s">
        <v>102</v>
      </c>
      <c r="AA175" s="115">
        <v>400</v>
      </c>
      <c r="AB175" s="115">
        <v>500</v>
      </c>
      <c r="AC175" s="115">
        <v>284</v>
      </c>
      <c r="AD175" s="114" t="s">
        <v>288</v>
      </c>
      <c r="AE175" s="115">
        <v>60725</v>
      </c>
      <c r="AF175" s="115" t="s">
        <v>389</v>
      </c>
      <c r="AG175" s="115"/>
      <c r="AH175" s="115" t="s">
        <v>387</v>
      </c>
      <c r="AI175" s="115" t="s">
        <v>388</v>
      </c>
      <c r="AJ175" s="135" t="s">
        <v>462</v>
      </c>
      <c r="AK175" s="58"/>
      <c r="AL175" s="57"/>
      <c r="AM175" s="58"/>
      <c r="AN175" s="57"/>
      <c r="AO175" s="58"/>
    </row>
    <row r="176" spans="2:41" s="28" customFormat="1" ht="15.75" customHeight="1">
      <c r="B176" s="72" t="str">
        <f t="shared" si="15"/>
        <v>Vogue - Midi Tall Eco - Wood</v>
      </c>
      <c r="C176" s="115" t="s">
        <v>506</v>
      </c>
      <c r="D176" s="73" t="s">
        <v>287</v>
      </c>
      <c r="E176" s="114" t="s">
        <v>434</v>
      </c>
      <c r="F176" s="114" t="s">
        <v>435</v>
      </c>
      <c r="G176" s="90" t="s">
        <v>14</v>
      </c>
      <c r="H176" s="90" t="s">
        <v>12</v>
      </c>
      <c r="I176" s="96">
        <v>5</v>
      </c>
      <c r="J176" s="90" t="s">
        <v>99</v>
      </c>
      <c r="K176" s="90" t="s">
        <v>99</v>
      </c>
      <c r="L176" s="90" t="s">
        <v>99</v>
      </c>
      <c r="M176" s="90" t="s">
        <v>99</v>
      </c>
      <c r="N176" s="90" t="s">
        <v>99</v>
      </c>
      <c r="O176" s="116">
        <v>0.8</v>
      </c>
      <c r="P176" s="93">
        <f t="shared" si="14"/>
        <v>80</v>
      </c>
      <c r="Q176" s="94">
        <f t="shared" si="16"/>
        <v>1.45</v>
      </c>
      <c r="R176" s="93">
        <f t="shared" si="13"/>
        <v>106</v>
      </c>
      <c r="S176" s="93" t="str">
        <f>VLOOKUP(R176,'EEC TABLE'!$A$4:$B$154,2,TRUE)</f>
        <v>A</v>
      </c>
      <c r="T176" s="93" t="s">
        <v>12</v>
      </c>
      <c r="U176" s="114"/>
      <c r="V176" s="90" t="s">
        <v>99</v>
      </c>
      <c r="W176" s="95">
        <v>1.1999999999999999E-3</v>
      </c>
      <c r="X176" s="90" t="s">
        <v>99</v>
      </c>
      <c r="Y176" s="72" t="s">
        <v>116</v>
      </c>
      <c r="Z176" s="72" t="s">
        <v>102</v>
      </c>
      <c r="AA176" s="115">
        <v>400</v>
      </c>
      <c r="AB176" s="115">
        <v>500</v>
      </c>
      <c r="AC176" s="115">
        <v>265</v>
      </c>
      <c r="AD176" s="114" t="s">
        <v>288</v>
      </c>
      <c r="AE176" s="115">
        <v>60721</v>
      </c>
      <c r="AF176" s="115" t="s">
        <v>389</v>
      </c>
      <c r="AG176" s="115"/>
      <c r="AH176" s="115" t="s">
        <v>387</v>
      </c>
      <c r="AI176" s="115" t="s">
        <v>388</v>
      </c>
      <c r="AJ176" s="135" t="s">
        <v>462</v>
      </c>
      <c r="AK176" s="58"/>
      <c r="AL176" s="57"/>
      <c r="AM176" s="58"/>
      <c r="AN176" s="57"/>
      <c r="AO176" s="58"/>
    </row>
    <row r="177" spans="2:43" s="28" customFormat="1" ht="15.75" customHeight="1">
      <c r="B177" s="72" t="str">
        <f t="shared" si="15"/>
        <v>Vogue - Medium Slimline Eco - Wood</v>
      </c>
      <c r="C177" s="115" t="s">
        <v>507</v>
      </c>
      <c r="D177" s="73" t="s">
        <v>287</v>
      </c>
      <c r="E177" s="114" t="s">
        <v>436</v>
      </c>
      <c r="F177" s="114" t="s">
        <v>437</v>
      </c>
      <c r="G177" s="90" t="s">
        <v>14</v>
      </c>
      <c r="H177" s="90" t="s">
        <v>12</v>
      </c>
      <c r="I177" s="96">
        <v>5</v>
      </c>
      <c r="J177" s="90" t="s">
        <v>99</v>
      </c>
      <c r="K177" s="90" t="s">
        <v>99</v>
      </c>
      <c r="L177" s="90" t="s">
        <v>99</v>
      </c>
      <c r="M177" s="90" t="s">
        <v>99</v>
      </c>
      <c r="N177" s="90" t="s">
        <v>99</v>
      </c>
      <c r="O177" s="116">
        <v>0.76</v>
      </c>
      <c r="P177" s="93">
        <f t="shared" si="14"/>
        <v>76</v>
      </c>
      <c r="Q177" s="94">
        <f t="shared" si="16"/>
        <v>1.45</v>
      </c>
      <c r="R177" s="93">
        <f t="shared" si="13"/>
        <v>100</v>
      </c>
      <c r="S177" s="93" t="str">
        <f>VLOOKUP(R177,'EEC TABLE'!$A$4:$B$154,2,TRUE)</f>
        <v>A</v>
      </c>
      <c r="T177" s="93" t="s">
        <v>12</v>
      </c>
      <c r="U177" s="114"/>
      <c r="V177" s="90" t="s">
        <v>99</v>
      </c>
      <c r="W177" s="95">
        <v>1.4E-3</v>
      </c>
      <c r="X177" s="90" t="s">
        <v>99</v>
      </c>
      <c r="Y177" s="72" t="s">
        <v>116</v>
      </c>
      <c r="Z177" s="72" t="s">
        <v>102</v>
      </c>
      <c r="AA177" s="115">
        <v>250</v>
      </c>
      <c r="AB177" s="115">
        <v>300</v>
      </c>
      <c r="AC177" s="115">
        <v>273</v>
      </c>
      <c r="AD177" s="114" t="s">
        <v>288</v>
      </c>
      <c r="AE177" s="115">
        <v>60829</v>
      </c>
      <c r="AF177" s="115" t="s">
        <v>389</v>
      </c>
      <c r="AG177" s="115"/>
      <c r="AH177" s="115" t="s">
        <v>387</v>
      </c>
      <c r="AI177" s="115" t="s">
        <v>388</v>
      </c>
      <c r="AJ177" s="135" t="s">
        <v>462</v>
      </c>
      <c r="AK177" s="58"/>
      <c r="AL177" s="57"/>
      <c r="AM177" s="58"/>
      <c r="AN177" s="57"/>
      <c r="AO177" s="58"/>
    </row>
    <row r="178" spans="2:43" s="28" customFormat="1" ht="15.75" customHeight="1">
      <c r="B178" s="72" t="str">
        <f t="shared" si="15"/>
        <v>Vogue - Medium Eco - Wood</v>
      </c>
      <c r="C178" s="115" t="s">
        <v>508</v>
      </c>
      <c r="D178" s="73" t="s">
        <v>287</v>
      </c>
      <c r="E178" s="114" t="s">
        <v>438</v>
      </c>
      <c r="F178" s="114" t="s">
        <v>439</v>
      </c>
      <c r="G178" s="90" t="s">
        <v>14</v>
      </c>
      <c r="H178" s="90" t="s">
        <v>12</v>
      </c>
      <c r="I178" s="96">
        <v>7.5</v>
      </c>
      <c r="J178" s="90" t="s">
        <v>99</v>
      </c>
      <c r="K178" s="90" t="s">
        <v>99</v>
      </c>
      <c r="L178" s="90" t="s">
        <v>99</v>
      </c>
      <c r="M178" s="90" t="s">
        <v>99</v>
      </c>
      <c r="N178" s="90" t="s">
        <v>99</v>
      </c>
      <c r="O178" s="116">
        <v>0.76</v>
      </c>
      <c r="P178" s="93">
        <f t="shared" si="14"/>
        <v>76</v>
      </c>
      <c r="Q178" s="94">
        <f t="shared" si="16"/>
        <v>1.45</v>
      </c>
      <c r="R178" s="93">
        <f t="shared" si="13"/>
        <v>100</v>
      </c>
      <c r="S178" s="93" t="str">
        <f>VLOOKUP(R178,'EEC TABLE'!$A$4:$B$154,2,TRUE)</f>
        <v>A</v>
      </c>
      <c r="T178" s="93" t="s">
        <v>12</v>
      </c>
      <c r="U178" s="114"/>
      <c r="V178" s="90" t="s">
        <v>99</v>
      </c>
      <c r="W178" s="95">
        <v>1E-3</v>
      </c>
      <c r="X178" s="90" t="s">
        <v>99</v>
      </c>
      <c r="Y178" s="72" t="s">
        <v>116</v>
      </c>
      <c r="Z178" s="72" t="s">
        <v>102</v>
      </c>
      <c r="AA178" s="115">
        <v>450</v>
      </c>
      <c r="AB178" s="115">
        <v>500</v>
      </c>
      <c r="AC178" s="115">
        <v>310</v>
      </c>
      <c r="AD178" s="114" t="s">
        <v>288</v>
      </c>
      <c r="AE178" s="115">
        <v>60665</v>
      </c>
      <c r="AF178" s="115" t="s">
        <v>389</v>
      </c>
      <c r="AG178" s="115"/>
      <c r="AH178" s="115" t="s">
        <v>387</v>
      </c>
      <c r="AI178" s="115" t="s">
        <v>388</v>
      </c>
      <c r="AJ178" s="135" t="s">
        <v>462</v>
      </c>
      <c r="AK178" s="58"/>
      <c r="AL178" s="57"/>
      <c r="AM178" s="58"/>
      <c r="AN178" s="57"/>
      <c r="AO178" s="58"/>
    </row>
    <row r="179" spans="2:43" s="28" customFormat="1" ht="15.75" customHeight="1">
      <c r="B179" s="38"/>
      <c r="D179" s="38"/>
      <c r="F179" s="38"/>
      <c r="G179" s="56"/>
      <c r="H179" s="56"/>
      <c r="I179" s="56"/>
      <c r="J179" s="58"/>
      <c r="K179" s="58"/>
      <c r="AB179" s="38"/>
      <c r="AC179" s="38"/>
      <c r="AD179" s="38"/>
      <c r="AE179" s="38"/>
      <c r="AF179" s="56"/>
      <c r="AG179" s="58"/>
      <c r="AH179" s="56"/>
      <c r="AI179" s="56"/>
      <c r="AJ179" s="56"/>
      <c r="AK179" s="56"/>
      <c r="AL179" s="56"/>
      <c r="AM179" s="56"/>
      <c r="AN179" s="56"/>
      <c r="AO179" s="56"/>
      <c r="AP179" s="38"/>
      <c r="AQ179" s="38"/>
    </row>
    <row r="180" spans="2:43" s="28" customFormat="1" ht="15.75" customHeight="1">
      <c r="C180" s="38"/>
      <c r="E180" s="38"/>
      <c r="G180" s="38"/>
      <c r="Y180" s="38"/>
      <c r="Z180" s="38"/>
      <c r="AA180" s="38"/>
      <c r="AB180" s="38"/>
      <c r="AC180" s="38"/>
      <c r="AE180" s="38"/>
      <c r="AF180" s="56"/>
      <c r="AG180" s="56"/>
      <c r="AH180" s="56"/>
      <c r="AI180" s="56"/>
      <c r="AJ180" s="58"/>
      <c r="AK180" s="58"/>
      <c r="AL180" s="58"/>
      <c r="AM180" s="58"/>
      <c r="AN180" s="58"/>
      <c r="AO180" s="58"/>
    </row>
    <row r="181" spans="2:43" s="28" customFormat="1" ht="15.75" customHeight="1" thickBot="1">
      <c r="C181" s="38"/>
      <c r="E181" s="38"/>
      <c r="G181" s="38"/>
      <c r="Y181" s="38"/>
      <c r="Z181" s="38"/>
      <c r="AA181" s="38"/>
      <c r="AB181" s="38"/>
      <c r="AC181" s="38"/>
      <c r="AE181" s="38"/>
      <c r="AF181" s="56"/>
      <c r="AG181" s="56"/>
      <c r="AH181" s="56"/>
      <c r="AI181" s="56"/>
      <c r="AJ181" s="58"/>
      <c r="AK181" s="58"/>
      <c r="AL181" s="58"/>
      <c r="AM181" s="58"/>
      <c r="AN181" s="58"/>
      <c r="AO181" s="58"/>
    </row>
    <row r="182" spans="2:43" s="28" customFormat="1" ht="15.75" customHeight="1" thickBot="1">
      <c r="C182" s="38"/>
      <c r="E182" s="38"/>
      <c r="G182" s="62"/>
      <c r="H182" s="62"/>
      <c r="I182" s="63"/>
      <c r="Y182" s="38"/>
      <c r="Z182" s="38"/>
      <c r="AA182" s="38"/>
      <c r="AB182" s="38"/>
      <c r="AC182" s="38"/>
      <c r="AE182" s="38"/>
      <c r="AF182" s="56"/>
      <c r="AG182" s="56"/>
      <c r="AH182" s="56"/>
      <c r="AI182" s="56"/>
      <c r="AJ182" s="58"/>
      <c r="AK182" s="58"/>
      <c r="AL182" s="58"/>
      <c r="AM182" s="58"/>
      <c r="AN182" s="58"/>
      <c r="AO182" s="58"/>
    </row>
    <row r="183" spans="2:43" s="28" customFormat="1" ht="15.75" customHeight="1">
      <c r="C183" s="38"/>
      <c r="E183" s="38"/>
      <c r="G183" s="38"/>
      <c r="Y183" s="38"/>
      <c r="Z183" s="38"/>
      <c r="AA183" s="38"/>
      <c r="AB183" s="38"/>
      <c r="AC183" s="38"/>
      <c r="AE183" s="38"/>
      <c r="AF183" s="56"/>
      <c r="AG183" s="56"/>
      <c r="AH183" s="56"/>
      <c r="AI183" s="56"/>
      <c r="AJ183" s="58"/>
      <c r="AK183" s="58"/>
      <c r="AL183" s="58"/>
      <c r="AM183" s="58"/>
      <c r="AN183" s="58"/>
      <c r="AO183" s="58"/>
    </row>
    <row r="184" spans="2:43" s="28" customFormat="1" ht="15.75" customHeight="1">
      <c r="C184" s="38"/>
      <c r="E184" s="38"/>
      <c r="G184" s="38"/>
      <c r="Y184" s="38"/>
      <c r="Z184" s="38"/>
      <c r="AA184" s="38"/>
      <c r="AB184" s="38"/>
      <c r="AC184" s="38"/>
      <c r="AE184" s="38"/>
      <c r="AF184" s="56"/>
      <c r="AG184" s="56"/>
      <c r="AH184" s="56"/>
      <c r="AI184" s="56"/>
      <c r="AJ184" s="58"/>
      <c r="AK184" s="58"/>
      <c r="AL184" s="58"/>
      <c r="AM184" s="58"/>
      <c r="AN184" s="58"/>
      <c r="AO184" s="58"/>
    </row>
    <row r="185" spans="2:43" s="28" customFormat="1" ht="15.75" customHeight="1">
      <c r="C185" s="38"/>
      <c r="E185" s="38"/>
      <c r="G185" s="38"/>
      <c r="Y185" s="38"/>
      <c r="Z185" s="38"/>
      <c r="AA185" s="38"/>
      <c r="AB185" s="38"/>
      <c r="AC185" s="38"/>
      <c r="AE185" s="38"/>
      <c r="AF185" s="56"/>
      <c r="AG185" s="56"/>
      <c r="AH185" s="56"/>
      <c r="AI185" s="56"/>
      <c r="AJ185" s="58"/>
      <c r="AK185" s="58"/>
      <c r="AL185" s="58"/>
      <c r="AM185" s="58"/>
      <c r="AN185" s="58"/>
      <c r="AO185" s="58"/>
    </row>
    <row r="186" spans="2:43" s="28" customFormat="1" ht="15.75" customHeight="1">
      <c r="C186" s="38"/>
      <c r="E186" s="38"/>
      <c r="G186" s="38"/>
      <c r="Y186" s="38"/>
      <c r="Z186" s="38"/>
      <c r="AA186" s="38"/>
      <c r="AB186" s="38"/>
      <c r="AC186" s="38"/>
      <c r="AE186" s="38"/>
      <c r="AF186" s="56"/>
      <c r="AG186" s="56"/>
      <c r="AH186" s="56"/>
      <c r="AI186" s="56"/>
      <c r="AJ186" s="58"/>
      <c r="AK186" s="58"/>
      <c r="AL186" s="58"/>
      <c r="AM186" s="58"/>
      <c r="AN186" s="58"/>
      <c r="AO186" s="58"/>
    </row>
    <row r="187" spans="2:43" s="28" customFormat="1" ht="15.75" customHeight="1">
      <c r="C187" s="38"/>
      <c r="E187" s="38"/>
      <c r="G187" s="38"/>
      <c r="Y187" s="38"/>
      <c r="Z187" s="38"/>
      <c r="AA187" s="38"/>
      <c r="AB187" s="38"/>
      <c r="AC187" s="38"/>
      <c r="AE187" s="38"/>
      <c r="AF187" s="56"/>
      <c r="AG187" s="56"/>
      <c r="AH187" s="56"/>
      <c r="AI187" s="56"/>
      <c r="AJ187" s="58"/>
      <c r="AK187" s="58"/>
      <c r="AL187" s="58"/>
      <c r="AM187" s="58"/>
      <c r="AN187" s="58"/>
      <c r="AO187" s="58"/>
    </row>
    <row r="188" spans="2:43" s="28" customFormat="1" ht="15.75" customHeight="1">
      <c r="C188" s="38"/>
      <c r="E188" s="38"/>
      <c r="G188" s="38"/>
      <c r="Y188" s="38"/>
      <c r="Z188" s="38"/>
      <c r="AA188" s="38"/>
      <c r="AB188" s="38"/>
      <c r="AC188" s="38"/>
      <c r="AE188" s="38"/>
      <c r="AF188" s="56"/>
      <c r="AG188" s="56"/>
      <c r="AH188" s="56"/>
      <c r="AI188" s="56"/>
      <c r="AJ188" s="58"/>
      <c r="AK188" s="58"/>
      <c r="AL188" s="58"/>
      <c r="AM188" s="58"/>
      <c r="AN188" s="58"/>
      <c r="AO188" s="58"/>
    </row>
    <row r="189" spans="2:43" s="28" customFormat="1" ht="15.75" customHeight="1">
      <c r="C189" s="38"/>
      <c r="E189" s="38"/>
      <c r="G189" s="38"/>
      <c r="Y189" s="38"/>
      <c r="Z189" s="38"/>
      <c r="AA189" s="38"/>
      <c r="AB189" s="38"/>
      <c r="AC189" s="38"/>
      <c r="AE189" s="38"/>
      <c r="AF189" s="56"/>
      <c r="AG189" s="56"/>
      <c r="AH189" s="56"/>
      <c r="AI189" s="56"/>
      <c r="AJ189" s="58"/>
      <c r="AK189" s="58"/>
      <c r="AL189" s="58"/>
      <c r="AM189" s="58"/>
      <c r="AN189" s="58"/>
      <c r="AO189" s="58"/>
    </row>
    <row r="190" spans="2:43" s="28" customFormat="1" ht="15.75" customHeight="1">
      <c r="C190" s="38"/>
      <c r="E190" s="38"/>
      <c r="G190" s="38"/>
      <c r="Y190" s="38"/>
      <c r="Z190" s="38"/>
      <c r="AA190" s="38"/>
      <c r="AB190" s="38"/>
      <c r="AC190" s="38"/>
      <c r="AE190" s="38"/>
      <c r="AF190" s="56"/>
      <c r="AG190" s="56"/>
      <c r="AH190" s="56"/>
      <c r="AI190" s="56"/>
      <c r="AJ190" s="58"/>
      <c r="AK190" s="58"/>
      <c r="AL190" s="58"/>
      <c r="AM190" s="58"/>
      <c r="AN190" s="58"/>
      <c r="AO190" s="58"/>
    </row>
    <row r="191" spans="2:43" s="28" customFormat="1" ht="15.75" customHeight="1">
      <c r="C191" s="38"/>
      <c r="E191" s="38"/>
      <c r="G191" s="38"/>
      <c r="Y191" s="38"/>
      <c r="Z191" s="38"/>
      <c r="AA191" s="38"/>
      <c r="AB191" s="38"/>
      <c r="AC191" s="38"/>
      <c r="AE191" s="38"/>
      <c r="AF191" s="56"/>
      <c r="AG191" s="56"/>
      <c r="AH191" s="56"/>
      <c r="AI191" s="56"/>
      <c r="AJ191" s="58"/>
      <c r="AK191" s="58"/>
      <c r="AL191" s="58"/>
      <c r="AM191" s="58"/>
      <c r="AN191" s="58"/>
      <c r="AO191" s="58"/>
    </row>
    <row r="192" spans="2:43" s="28" customFormat="1" ht="15.75" customHeight="1">
      <c r="C192" s="38"/>
      <c r="E192" s="38"/>
      <c r="G192" s="38"/>
      <c r="Y192" s="38"/>
      <c r="Z192" s="38"/>
      <c r="AA192" s="38"/>
      <c r="AB192" s="38"/>
      <c r="AC192" s="38"/>
      <c r="AE192" s="38"/>
      <c r="AF192" s="56"/>
      <c r="AG192" s="56"/>
      <c r="AH192" s="56"/>
      <c r="AI192" s="56"/>
      <c r="AJ192" s="58"/>
      <c r="AK192" s="58"/>
      <c r="AL192" s="58"/>
      <c r="AM192" s="58"/>
      <c r="AN192" s="58"/>
      <c r="AO192" s="58"/>
    </row>
    <row r="193" spans="3:41" s="28" customFormat="1" ht="15.75" customHeight="1">
      <c r="C193" s="38"/>
      <c r="E193" s="38"/>
      <c r="G193" s="38"/>
      <c r="Y193" s="38"/>
      <c r="Z193" s="38"/>
      <c r="AA193" s="38"/>
      <c r="AB193" s="38"/>
      <c r="AC193" s="38"/>
      <c r="AE193" s="38"/>
      <c r="AF193" s="56"/>
      <c r="AG193" s="56"/>
      <c r="AH193" s="56"/>
      <c r="AI193" s="56"/>
      <c r="AJ193" s="58"/>
      <c r="AK193" s="58"/>
      <c r="AL193" s="58"/>
      <c r="AM193" s="58"/>
      <c r="AN193" s="58"/>
      <c r="AO193" s="58"/>
    </row>
    <row r="194" spans="3:41" s="28" customFormat="1" ht="15.75" customHeight="1">
      <c r="C194" s="38"/>
      <c r="E194" s="38"/>
      <c r="G194" s="38"/>
      <c r="Y194" s="38"/>
      <c r="Z194" s="38"/>
      <c r="AA194" s="38"/>
      <c r="AB194" s="38"/>
      <c r="AC194" s="38"/>
      <c r="AE194" s="38"/>
      <c r="AF194" s="56"/>
      <c r="AG194" s="56"/>
      <c r="AH194" s="56"/>
      <c r="AI194" s="56"/>
      <c r="AJ194" s="58"/>
      <c r="AK194" s="58"/>
      <c r="AL194" s="58"/>
      <c r="AM194" s="58"/>
      <c r="AN194" s="58"/>
      <c r="AO194" s="58"/>
    </row>
    <row r="195" spans="3:41" s="28" customFormat="1" ht="15.75" customHeight="1">
      <c r="C195" s="38"/>
      <c r="E195" s="38"/>
      <c r="G195" s="38"/>
      <c r="Y195" s="38"/>
      <c r="Z195" s="38"/>
      <c r="AA195" s="38"/>
      <c r="AB195" s="38"/>
      <c r="AC195" s="38"/>
      <c r="AE195" s="38"/>
      <c r="AF195" s="38"/>
      <c r="AG195" s="38"/>
      <c r="AH195" s="38"/>
      <c r="AI195" s="38"/>
    </row>
    <row r="196" spans="3:41" s="28" customFormat="1" ht="15.75" customHeight="1">
      <c r="C196" s="38"/>
      <c r="E196" s="38"/>
      <c r="G196" s="38"/>
      <c r="Y196" s="38"/>
      <c r="Z196" s="38"/>
      <c r="AA196" s="38"/>
      <c r="AB196" s="38"/>
      <c r="AC196" s="38"/>
      <c r="AE196" s="38"/>
      <c r="AF196" s="38"/>
      <c r="AG196" s="38"/>
      <c r="AH196" s="38"/>
      <c r="AI196" s="38"/>
    </row>
    <row r="197" spans="3:41" s="28" customFormat="1" ht="15.75" customHeight="1">
      <c r="C197" s="38"/>
      <c r="E197" s="38"/>
      <c r="G197" s="38"/>
      <c r="Y197" s="38"/>
      <c r="Z197" s="38"/>
      <c r="AA197" s="38"/>
      <c r="AB197" s="38"/>
      <c r="AC197" s="38"/>
      <c r="AE197" s="38"/>
      <c r="AF197" s="38"/>
      <c r="AG197" s="38"/>
      <c r="AH197" s="38"/>
      <c r="AI197" s="38"/>
    </row>
    <row r="198" spans="3:41" s="28" customFormat="1" ht="15.75" customHeight="1">
      <c r="C198" s="38"/>
      <c r="E198" s="38"/>
      <c r="G198" s="38"/>
      <c r="Y198" s="38"/>
      <c r="Z198" s="38"/>
      <c r="AA198" s="38"/>
      <c r="AB198" s="38"/>
      <c r="AC198" s="38"/>
      <c r="AE198" s="38"/>
      <c r="AF198" s="38"/>
      <c r="AG198" s="38"/>
      <c r="AH198" s="38"/>
      <c r="AI198" s="38"/>
    </row>
    <row r="199" spans="3:41" s="28" customFormat="1" ht="15.75" customHeight="1">
      <c r="C199" s="38"/>
      <c r="E199" s="38"/>
      <c r="G199" s="38"/>
      <c r="Y199" s="38"/>
      <c r="Z199" s="38"/>
      <c r="AA199" s="38"/>
      <c r="AB199" s="38"/>
      <c r="AC199" s="38"/>
      <c r="AE199" s="38"/>
      <c r="AF199" s="38"/>
      <c r="AG199" s="38"/>
      <c r="AH199" s="38"/>
      <c r="AI199" s="38"/>
    </row>
    <row r="200" spans="3:41" s="28" customFormat="1" ht="15.75" customHeight="1">
      <c r="C200" s="38"/>
      <c r="E200" s="38"/>
      <c r="G200" s="38"/>
      <c r="Y200" s="38"/>
      <c r="Z200" s="38"/>
      <c r="AA200" s="38"/>
      <c r="AB200" s="38"/>
      <c r="AC200" s="38"/>
      <c r="AE200" s="38"/>
      <c r="AF200" s="38"/>
      <c r="AG200" s="38"/>
      <c r="AH200" s="38"/>
      <c r="AI200" s="38"/>
    </row>
    <row r="201" spans="3:41" s="28" customFormat="1" ht="15.75" customHeight="1">
      <c r="C201" s="38"/>
      <c r="E201" s="38"/>
      <c r="G201" s="38"/>
      <c r="Y201" s="38"/>
      <c r="Z201" s="38"/>
      <c r="AA201" s="38"/>
      <c r="AB201" s="38"/>
      <c r="AC201" s="38"/>
      <c r="AE201" s="38"/>
      <c r="AF201" s="38"/>
      <c r="AG201" s="38"/>
      <c r="AH201" s="38"/>
      <c r="AI201" s="38"/>
    </row>
    <row r="202" spans="3:41" s="28" customFormat="1" ht="15.75" customHeight="1">
      <c r="C202" s="38"/>
      <c r="E202" s="38"/>
      <c r="G202" s="38"/>
      <c r="Y202" s="38"/>
      <c r="Z202" s="38"/>
      <c r="AA202" s="38"/>
      <c r="AB202" s="38"/>
      <c r="AC202" s="38"/>
      <c r="AE202" s="38"/>
      <c r="AF202" s="38"/>
      <c r="AG202" s="38"/>
      <c r="AH202" s="38"/>
      <c r="AI202" s="38"/>
    </row>
    <row r="203" spans="3:41" s="28" customFormat="1" ht="15.75" customHeight="1">
      <c r="C203" s="38"/>
      <c r="E203" s="38"/>
      <c r="G203" s="38"/>
      <c r="Y203" s="38"/>
      <c r="Z203" s="38"/>
      <c r="AA203" s="38"/>
      <c r="AB203" s="38"/>
      <c r="AC203" s="38"/>
      <c r="AE203" s="38"/>
      <c r="AF203" s="38"/>
      <c r="AG203" s="38"/>
      <c r="AH203" s="38"/>
      <c r="AI203" s="38"/>
    </row>
    <row r="204" spans="3:41" s="28" customFormat="1" ht="15.75" customHeight="1">
      <c r="C204" s="38"/>
      <c r="E204" s="38"/>
      <c r="G204" s="38"/>
      <c r="Y204" s="38"/>
      <c r="Z204" s="38"/>
      <c r="AA204" s="38"/>
      <c r="AB204" s="38"/>
      <c r="AC204" s="38"/>
      <c r="AE204" s="38"/>
      <c r="AF204" s="38"/>
      <c r="AG204" s="38"/>
      <c r="AH204" s="38"/>
      <c r="AI204" s="38"/>
    </row>
    <row r="205" spans="3:41" s="28" customFormat="1" ht="15.75" customHeight="1">
      <c r="C205" s="38"/>
      <c r="E205" s="38"/>
      <c r="G205" s="38"/>
      <c r="Y205" s="38"/>
      <c r="Z205" s="38"/>
      <c r="AA205" s="38"/>
      <c r="AB205" s="38"/>
      <c r="AC205" s="38"/>
      <c r="AE205" s="38"/>
      <c r="AF205" s="38"/>
      <c r="AG205" s="38"/>
      <c r="AH205" s="38"/>
      <c r="AI205" s="38"/>
    </row>
    <row r="206" spans="3:41" s="28" customFormat="1" ht="15.75" customHeight="1">
      <c r="C206" s="38"/>
      <c r="E206" s="38"/>
      <c r="G206" s="38"/>
      <c r="Y206" s="38"/>
      <c r="Z206" s="38"/>
      <c r="AA206" s="38"/>
      <c r="AB206" s="38"/>
      <c r="AC206" s="38"/>
      <c r="AE206" s="38"/>
      <c r="AF206" s="38"/>
      <c r="AG206" s="38"/>
      <c r="AH206" s="38"/>
      <c r="AI206" s="38"/>
    </row>
    <row r="207" spans="3:41" s="28" customFormat="1" ht="15.75" customHeight="1">
      <c r="C207" s="38"/>
      <c r="E207" s="38"/>
      <c r="G207" s="38"/>
      <c r="Y207" s="38"/>
      <c r="Z207" s="38"/>
      <c r="AA207" s="38"/>
      <c r="AB207" s="38"/>
      <c r="AC207" s="38"/>
      <c r="AE207" s="38"/>
      <c r="AF207" s="38"/>
      <c r="AG207" s="38"/>
      <c r="AH207" s="38"/>
      <c r="AI207" s="38"/>
    </row>
    <row r="208" spans="3:41" s="28" customFormat="1" ht="15.75" customHeight="1">
      <c r="C208" s="38"/>
      <c r="E208" s="38"/>
      <c r="G208" s="38"/>
      <c r="Y208" s="38"/>
      <c r="Z208" s="38"/>
      <c r="AA208" s="38"/>
      <c r="AB208" s="38"/>
      <c r="AC208" s="38"/>
      <c r="AE208" s="38"/>
      <c r="AF208" s="38"/>
      <c r="AG208" s="38"/>
      <c r="AH208" s="38"/>
      <c r="AI208" s="38"/>
    </row>
    <row r="209" spans="3:35" s="28" customFormat="1" ht="15.75" customHeight="1">
      <c r="C209" s="38"/>
      <c r="E209" s="38"/>
      <c r="G209" s="38"/>
      <c r="Y209" s="38"/>
      <c r="Z209" s="38"/>
      <c r="AA209" s="38"/>
      <c r="AB209" s="38"/>
      <c r="AC209" s="38"/>
      <c r="AE209" s="38"/>
      <c r="AF209" s="38"/>
      <c r="AG209" s="38"/>
      <c r="AH209" s="38"/>
      <c r="AI209" s="38"/>
    </row>
    <row r="210" spans="3:35" s="28" customFormat="1" ht="15.75" customHeight="1">
      <c r="C210" s="38"/>
      <c r="E210" s="38"/>
      <c r="G210" s="38"/>
      <c r="Y210" s="38"/>
      <c r="Z210" s="38"/>
      <c r="AA210" s="38"/>
      <c r="AB210" s="38"/>
      <c r="AC210" s="38"/>
      <c r="AE210" s="38"/>
      <c r="AF210" s="38"/>
      <c r="AG210" s="38"/>
      <c r="AH210" s="38"/>
      <c r="AI210" s="38"/>
    </row>
    <row r="211" spans="3:35" s="28" customFormat="1" ht="15.75" customHeight="1">
      <c r="C211" s="38"/>
      <c r="E211" s="38"/>
      <c r="G211" s="38"/>
      <c r="Y211" s="38"/>
      <c r="Z211" s="38"/>
      <c r="AA211" s="38"/>
      <c r="AB211" s="38"/>
      <c r="AC211" s="38"/>
      <c r="AE211" s="38"/>
      <c r="AF211" s="38"/>
      <c r="AG211" s="38"/>
      <c r="AH211" s="38"/>
      <c r="AI211" s="38"/>
    </row>
    <row r="212" spans="3:35" s="28" customFormat="1" ht="15.75" customHeight="1">
      <c r="C212" s="38"/>
      <c r="E212" s="38"/>
      <c r="G212" s="38"/>
      <c r="Y212" s="38"/>
      <c r="Z212" s="38"/>
      <c r="AA212" s="38"/>
      <c r="AB212" s="38"/>
      <c r="AC212" s="38"/>
      <c r="AE212" s="38"/>
      <c r="AF212" s="38"/>
      <c r="AG212" s="38"/>
      <c r="AH212" s="38"/>
      <c r="AI212" s="38"/>
    </row>
    <row r="213" spans="3:35" s="28" customFormat="1" ht="15.75" customHeight="1">
      <c r="C213" s="38"/>
      <c r="E213" s="38"/>
      <c r="G213" s="38"/>
      <c r="Y213" s="38"/>
      <c r="Z213" s="38"/>
      <c r="AA213" s="38"/>
      <c r="AB213" s="38"/>
      <c r="AC213" s="38"/>
      <c r="AE213" s="38"/>
      <c r="AF213" s="38"/>
      <c r="AG213" s="38"/>
      <c r="AH213" s="38"/>
      <c r="AI213" s="38"/>
    </row>
    <row r="214" spans="3:35" s="28" customFormat="1" ht="15.75" customHeight="1">
      <c r="C214" s="38"/>
      <c r="E214" s="38"/>
      <c r="G214" s="38"/>
      <c r="Y214" s="38"/>
      <c r="Z214" s="38"/>
      <c r="AA214" s="38"/>
      <c r="AB214" s="38"/>
      <c r="AC214" s="38"/>
      <c r="AE214" s="38"/>
      <c r="AF214" s="38"/>
      <c r="AG214" s="38"/>
      <c r="AH214" s="38"/>
      <c r="AI214" s="38"/>
    </row>
    <row r="215" spans="3:35" s="28" customFormat="1" ht="15.75" customHeight="1">
      <c r="C215" s="38"/>
      <c r="E215" s="38"/>
      <c r="G215" s="38"/>
      <c r="Y215" s="38"/>
      <c r="Z215" s="38"/>
      <c r="AA215" s="38"/>
      <c r="AB215" s="38"/>
      <c r="AC215" s="38"/>
      <c r="AE215" s="38"/>
      <c r="AF215" s="38"/>
      <c r="AG215" s="38"/>
      <c r="AH215" s="38"/>
      <c r="AI215" s="38"/>
    </row>
    <row r="216" spans="3:35" s="28" customFormat="1" ht="15.75" customHeight="1">
      <c r="C216" s="38"/>
      <c r="E216" s="38"/>
      <c r="G216" s="38"/>
      <c r="Y216" s="38"/>
      <c r="Z216" s="38"/>
      <c r="AA216" s="38"/>
      <c r="AB216" s="38"/>
      <c r="AC216" s="38"/>
      <c r="AE216" s="38"/>
      <c r="AF216" s="38"/>
      <c r="AG216" s="38"/>
      <c r="AH216" s="38"/>
      <c r="AI216" s="38"/>
    </row>
    <row r="217" spans="3:35" s="28" customFormat="1" ht="15.75" customHeight="1">
      <c r="C217" s="38"/>
      <c r="E217" s="38"/>
      <c r="G217" s="38"/>
      <c r="Y217" s="38"/>
      <c r="Z217" s="38"/>
      <c r="AA217" s="38"/>
      <c r="AB217" s="38"/>
      <c r="AC217" s="38"/>
      <c r="AE217" s="38"/>
      <c r="AF217" s="38"/>
      <c r="AG217" s="38"/>
      <c r="AH217" s="38"/>
      <c r="AI217" s="38"/>
    </row>
    <row r="218" spans="3:35" s="28" customFormat="1" ht="15.75" customHeight="1">
      <c r="C218" s="38"/>
      <c r="E218" s="38"/>
      <c r="G218" s="38"/>
      <c r="Y218" s="38"/>
      <c r="Z218" s="38"/>
      <c r="AA218" s="38"/>
      <c r="AB218" s="38"/>
      <c r="AC218" s="38"/>
      <c r="AE218" s="38"/>
      <c r="AF218" s="38"/>
      <c r="AG218" s="38"/>
      <c r="AH218" s="38"/>
      <c r="AI218" s="38"/>
    </row>
    <row r="219" spans="3:35" s="28" customFormat="1" ht="15.75" customHeight="1">
      <c r="C219" s="38"/>
      <c r="E219" s="38"/>
      <c r="G219" s="38"/>
      <c r="Y219" s="38"/>
      <c r="Z219" s="38"/>
      <c r="AA219" s="38"/>
      <c r="AB219" s="38"/>
      <c r="AC219" s="38"/>
      <c r="AE219" s="38"/>
      <c r="AF219" s="38"/>
      <c r="AG219" s="38"/>
      <c r="AH219" s="38"/>
      <c r="AI219" s="38"/>
    </row>
    <row r="220" spans="3:35" s="28" customFormat="1" ht="15.75" customHeight="1">
      <c r="C220" s="38"/>
      <c r="E220" s="38"/>
      <c r="G220" s="38"/>
      <c r="Y220" s="38"/>
      <c r="Z220" s="38"/>
      <c r="AA220" s="38"/>
      <c r="AB220" s="38"/>
      <c r="AC220" s="38"/>
      <c r="AE220" s="38"/>
      <c r="AF220" s="38"/>
      <c r="AG220" s="38"/>
      <c r="AH220" s="38"/>
      <c r="AI220" s="38"/>
    </row>
    <row r="221" spans="3:35" s="28" customFormat="1" ht="15.75" customHeight="1">
      <c r="C221" s="38"/>
      <c r="E221" s="38"/>
      <c r="G221" s="38"/>
      <c r="Y221" s="38"/>
      <c r="Z221" s="38"/>
      <c r="AA221" s="38"/>
      <c r="AB221" s="38"/>
      <c r="AC221" s="38"/>
      <c r="AE221" s="38"/>
      <c r="AF221" s="38"/>
      <c r="AG221" s="38"/>
      <c r="AH221" s="38"/>
      <c r="AI221" s="38"/>
    </row>
    <row r="222" spans="3:35" s="28" customFormat="1" ht="15.75" customHeight="1">
      <c r="C222" s="38"/>
      <c r="E222" s="38"/>
      <c r="G222" s="38"/>
      <c r="Y222" s="38"/>
      <c r="Z222" s="38"/>
      <c r="AA222" s="38"/>
      <c r="AB222" s="38"/>
      <c r="AC222" s="38"/>
      <c r="AE222" s="38"/>
      <c r="AF222" s="38"/>
      <c r="AG222" s="38"/>
      <c r="AH222" s="38"/>
      <c r="AI222" s="38"/>
    </row>
    <row r="223" spans="3:35" s="28" customFormat="1" ht="15.75" customHeight="1">
      <c r="C223" s="38"/>
      <c r="E223" s="38"/>
      <c r="G223" s="38"/>
      <c r="Y223" s="38"/>
      <c r="Z223" s="38"/>
      <c r="AA223" s="38"/>
      <c r="AB223" s="38"/>
      <c r="AC223" s="38"/>
      <c r="AE223" s="38"/>
      <c r="AF223" s="38"/>
      <c r="AG223" s="38"/>
      <c r="AH223" s="38"/>
      <c r="AI223" s="38"/>
    </row>
    <row r="224" spans="3:35" s="28" customFormat="1" ht="15.75" customHeight="1">
      <c r="C224" s="38"/>
      <c r="E224" s="38"/>
      <c r="G224" s="38"/>
      <c r="Y224" s="38"/>
      <c r="Z224" s="38"/>
      <c r="AA224" s="38"/>
      <c r="AB224" s="38"/>
      <c r="AC224" s="38"/>
      <c r="AE224" s="38"/>
      <c r="AF224" s="38"/>
      <c r="AG224" s="38"/>
      <c r="AH224" s="38"/>
      <c r="AI224" s="38"/>
    </row>
    <row r="225" spans="3:35" s="28" customFormat="1" ht="15.75" customHeight="1">
      <c r="C225" s="38"/>
      <c r="E225" s="38"/>
      <c r="G225" s="38"/>
      <c r="Y225" s="38"/>
      <c r="Z225" s="38"/>
      <c r="AA225" s="38"/>
      <c r="AB225" s="38"/>
      <c r="AC225" s="38"/>
      <c r="AE225" s="38"/>
      <c r="AF225" s="38"/>
      <c r="AG225" s="38"/>
      <c r="AH225" s="38"/>
      <c r="AI225" s="38"/>
    </row>
    <row r="226" spans="3:35" s="28" customFormat="1" ht="15.75" customHeight="1">
      <c r="C226" s="38"/>
      <c r="E226" s="38"/>
      <c r="G226" s="38"/>
      <c r="Y226" s="38"/>
      <c r="Z226" s="38"/>
      <c r="AA226" s="38"/>
      <c r="AB226" s="38"/>
      <c r="AC226" s="38"/>
      <c r="AE226" s="38"/>
      <c r="AF226" s="38"/>
      <c r="AG226" s="38"/>
      <c r="AH226" s="38"/>
      <c r="AI226" s="38"/>
    </row>
    <row r="227" spans="3:35" s="28" customFormat="1" ht="15.75" customHeight="1">
      <c r="C227" s="38"/>
      <c r="E227" s="38"/>
      <c r="G227" s="38"/>
      <c r="Y227" s="38"/>
      <c r="Z227" s="38"/>
      <c r="AA227" s="38"/>
      <c r="AB227" s="38"/>
      <c r="AC227" s="38"/>
      <c r="AE227" s="38"/>
      <c r="AF227" s="38"/>
      <c r="AG227" s="38"/>
      <c r="AH227" s="38"/>
      <c r="AI227" s="38"/>
    </row>
    <row r="228" spans="3:35" s="28" customFormat="1" ht="15.75" customHeight="1">
      <c r="C228" s="38"/>
      <c r="E228" s="38"/>
      <c r="G228" s="38"/>
      <c r="Y228" s="38"/>
      <c r="Z228" s="38"/>
      <c r="AA228" s="38"/>
      <c r="AB228" s="38"/>
      <c r="AC228" s="38"/>
      <c r="AE228" s="38"/>
      <c r="AF228" s="38"/>
      <c r="AG228" s="38"/>
      <c r="AH228" s="38"/>
      <c r="AI228" s="38"/>
    </row>
    <row r="229" spans="3:35" s="28" customFormat="1" ht="15.75" customHeight="1">
      <c r="C229" s="38"/>
      <c r="E229" s="38"/>
      <c r="G229" s="38"/>
      <c r="Y229" s="38"/>
      <c r="Z229" s="38"/>
      <c r="AA229" s="38"/>
      <c r="AB229" s="38"/>
      <c r="AC229" s="38"/>
      <c r="AE229" s="38"/>
      <c r="AF229" s="38"/>
      <c r="AG229" s="38"/>
      <c r="AH229" s="38"/>
      <c r="AI229" s="38"/>
    </row>
    <row r="230" spans="3:35" s="28" customFormat="1" ht="15.75" customHeight="1">
      <c r="C230" s="38"/>
      <c r="E230" s="38"/>
      <c r="G230" s="38"/>
      <c r="Y230" s="38"/>
      <c r="Z230" s="38"/>
      <c r="AA230" s="38"/>
      <c r="AB230" s="38"/>
      <c r="AC230" s="38"/>
      <c r="AE230" s="38"/>
      <c r="AF230" s="38"/>
      <c r="AG230" s="38"/>
      <c r="AH230" s="38"/>
      <c r="AI230" s="38"/>
    </row>
    <row r="231" spans="3:35" s="28" customFormat="1" ht="15.75" customHeight="1">
      <c r="C231" s="38"/>
      <c r="E231" s="38"/>
      <c r="G231" s="38"/>
      <c r="Y231" s="38"/>
      <c r="Z231" s="38"/>
      <c r="AA231" s="38"/>
      <c r="AB231" s="38"/>
      <c r="AC231" s="38"/>
      <c r="AE231" s="38"/>
      <c r="AF231" s="38"/>
      <c r="AG231" s="38"/>
      <c r="AH231" s="38"/>
      <c r="AI231" s="38"/>
    </row>
    <row r="232" spans="3:35" s="28" customFormat="1" ht="15.75" customHeight="1">
      <c r="C232" s="38"/>
      <c r="E232" s="38"/>
      <c r="G232" s="38"/>
      <c r="Y232" s="38"/>
      <c r="Z232" s="38"/>
      <c r="AA232" s="38"/>
      <c r="AB232" s="38"/>
      <c r="AC232" s="38"/>
      <c r="AE232" s="38"/>
      <c r="AF232" s="38"/>
      <c r="AG232" s="38"/>
      <c r="AH232" s="38"/>
      <c r="AI232" s="38"/>
    </row>
    <row r="233" spans="3:35" s="28" customFormat="1" ht="15.75" customHeight="1">
      <c r="C233" s="38"/>
      <c r="E233" s="38"/>
      <c r="G233" s="38"/>
      <c r="Y233" s="38"/>
      <c r="Z233" s="38"/>
      <c r="AA233" s="38"/>
      <c r="AB233" s="38"/>
      <c r="AC233" s="38"/>
      <c r="AE233" s="38"/>
      <c r="AF233" s="38"/>
      <c r="AG233" s="38"/>
      <c r="AH233" s="38"/>
      <c r="AI233" s="38"/>
    </row>
    <row r="234" spans="3:35" s="28" customFormat="1" ht="15.75" customHeight="1">
      <c r="C234" s="38"/>
      <c r="E234" s="38"/>
      <c r="G234" s="38"/>
      <c r="Y234" s="38"/>
      <c r="Z234" s="38"/>
      <c r="AA234" s="38"/>
      <c r="AB234" s="38"/>
      <c r="AC234" s="38"/>
      <c r="AE234" s="38"/>
      <c r="AF234" s="38"/>
      <c r="AG234" s="38"/>
      <c r="AH234" s="38"/>
      <c r="AI234" s="38"/>
    </row>
    <row r="235" spans="3:35" s="28" customFormat="1" ht="15.75" customHeight="1">
      <c r="C235" s="38"/>
      <c r="E235" s="38"/>
      <c r="G235" s="38"/>
      <c r="Y235" s="38"/>
      <c r="Z235" s="38"/>
      <c r="AA235" s="38"/>
      <c r="AB235" s="38"/>
      <c r="AC235" s="38"/>
      <c r="AE235" s="38"/>
      <c r="AF235" s="38"/>
      <c r="AG235" s="38"/>
      <c r="AH235" s="38"/>
      <c r="AI235" s="38"/>
    </row>
    <row r="236" spans="3:35" s="28" customFormat="1" ht="15.75" customHeight="1">
      <c r="C236" s="38"/>
      <c r="E236" s="38"/>
      <c r="G236" s="38"/>
      <c r="Y236" s="38"/>
      <c r="Z236" s="38"/>
      <c r="AA236" s="38"/>
      <c r="AB236" s="38"/>
      <c r="AC236" s="38"/>
      <c r="AE236" s="38"/>
      <c r="AF236" s="38"/>
      <c r="AG236" s="38"/>
      <c r="AH236" s="38"/>
      <c r="AI236" s="38"/>
    </row>
    <row r="237" spans="3:35" s="28" customFormat="1" ht="15.75" customHeight="1">
      <c r="C237" s="38"/>
      <c r="E237" s="38"/>
      <c r="G237" s="38"/>
      <c r="Y237" s="38"/>
      <c r="Z237" s="38"/>
      <c r="AA237" s="38"/>
      <c r="AB237" s="38"/>
      <c r="AC237" s="38"/>
      <c r="AE237" s="38"/>
      <c r="AF237" s="38"/>
      <c r="AG237" s="38"/>
      <c r="AH237" s="38"/>
      <c r="AI237" s="38"/>
    </row>
    <row r="238" spans="3:35" s="28" customFormat="1" ht="15.75" customHeight="1">
      <c r="C238" s="38"/>
      <c r="E238" s="38"/>
      <c r="G238" s="38"/>
      <c r="Y238" s="38"/>
      <c r="Z238" s="38"/>
      <c r="AA238" s="38"/>
      <c r="AB238" s="38"/>
      <c r="AC238" s="38"/>
      <c r="AE238" s="38"/>
      <c r="AF238" s="38"/>
      <c r="AG238" s="38"/>
      <c r="AH238" s="38"/>
      <c r="AI238" s="38"/>
    </row>
    <row r="239" spans="3:35" s="28" customFormat="1" ht="15.75" customHeight="1">
      <c r="C239" s="38"/>
      <c r="E239" s="38"/>
      <c r="G239" s="38"/>
      <c r="Y239" s="38"/>
      <c r="Z239" s="38"/>
      <c r="AA239" s="38"/>
      <c r="AB239" s="38"/>
      <c r="AC239" s="38"/>
      <c r="AE239" s="38"/>
      <c r="AF239" s="38"/>
      <c r="AG239" s="38"/>
      <c r="AH239" s="38"/>
      <c r="AI239" s="38"/>
    </row>
    <row r="240" spans="3:35" s="28" customFormat="1" ht="15.75" customHeight="1">
      <c r="C240" s="38"/>
      <c r="E240" s="38"/>
      <c r="G240" s="38"/>
      <c r="Y240" s="38"/>
      <c r="Z240" s="38"/>
      <c r="AA240" s="38"/>
      <c r="AB240" s="38"/>
      <c r="AC240" s="38"/>
      <c r="AE240" s="38"/>
      <c r="AF240" s="38"/>
      <c r="AG240" s="38"/>
      <c r="AH240" s="38"/>
      <c r="AI240" s="38"/>
    </row>
    <row r="241" spans="3:35" s="28" customFormat="1" ht="15.75" customHeight="1">
      <c r="C241" s="38"/>
      <c r="E241" s="38"/>
      <c r="G241" s="38"/>
      <c r="Y241" s="38"/>
      <c r="Z241" s="38"/>
      <c r="AA241" s="38"/>
      <c r="AB241" s="38"/>
      <c r="AC241" s="38"/>
      <c r="AE241" s="38"/>
      <c r="AF241" s="38"/>
      <c r="AG241" s="38"/>
      <c r="AH241" s="38"/>
      <c r="AI241" s="38"/>
    </row>
    <row r="242" spans="3:35" s="28" customFormat="1" ht="15.75" customHeight="1">
      <c r="C242" s="38"/>
      <c r="E242" s="38"/>
      <c r="G242" s="38"/>
      <c r="Y242" s="38"/>
      <c r="Z242" s="38"/>
      <c r="AA242" s="38"/>
      <c r="AB242" s="38"/>
      <c r="AC242" s="38"/>
      <c r="AE242" s="38"/>
      <c r="AF242" s="38"/>
      <c r="AG242" s="38"/>
      <c r="AH242" s="38"/>
      <c r="AI242" s="38"/>
    </row>
    <row r="243" spans="3:35" s="28" customFormat="1" ht="15.75" customHeight="1">
      <c r="C243" s="38"/>
      <c r="E243" s="38"/>
      <c r="G243" s="38"/>
      <c r="Y243" s="38"/>
      <c r="Z243" s="38"/>
      <c r="AA243" s="38"/>
      <c r="AB243" s="38"/>
      <c r="AC243" s="38"/>
      <c r="AE243" s="38"/>
      <c r="AF243" s="38"/>
      <c r="AG243" s="38"/>
      <c r="AH243" s="38"/>
      <c r="AI243" s="38"/>
    </row>
    <row r="244" spans="3:35" s="28" customFormat="1" ht="15.75" customHeight="1">
      <c r="C244" s="38"/>
      <c r="E244" s="38"/>
      <c r="G244" s="38"/>
      <c r="Y244" s="38"/>
      <c r="Z244" s="38"/>
      <c r="AA244" s="38"/>
      <c r="AB244" s="38"/>
      <c r="AC244" s="38"/>
      <c r="AE244" s="38"/>
      <c r="AF244" s="38"/>
      <c r="AG244" s="38"/>
      <c r="AH244" s="38"/>
      <c r="AI244" s="38"/>
    </row>
    <row r="245" spans="3:35" s="28" customFormat="1" ht="15.75" customHeight="1">
      <c r="C245" s="38"/>
      <c r="E245" s="38"/>
      <c r="G245" s="38"/>
      <c r="Y245" s="38"/>
      <c r="Z245" s="38"/>
      <c r="AA245" s="38"/>
      <c r="AB245" s="38"/>
      <c r="AC245" s="38"/>
      <c r="AE245" s="38"/>
      <c r="AF245" s="38"/>
      <c r="AG245" s="38"/>
      <c r="AH245" s="38"/>
      <c r="AI245" s="38"/>
    </row>
    <row r="246" spans="3:35" s="28" customFormat="1" ht="15.75" customHeight="1">
      <c r="C246" s="38"/>
      <c r="E246" s="38"/>
      <c r="G246" s="38"/>
      <c r="Y246" s="38"/>
      <c r="Z246" s="38"/>
      <c r="AA246" s="38"/>
      <c r="AB246" s="38"/>
      <c r="AC246" s="38"/>
      <c r="AE246" s="38"/>
      <c r="AF246" s="38"/>
      <c r="AG246" s="38"/>
      <c r="AH246" s="38"/>
      <c r="AI246" s="38"/>
    </row>
    <row r="247" spans="3:35" s="28" customFormat="1" ht="15.75" customHeight="1">
      <c r="C247" s="38"/>
      <c r="E247" s="38"/>
      <c r="G247" s="38"/>
      <c r="Y247" s="38"/>
      <c r="Z247" s="38"/>
      <c r="AA247" s="38"/>
      <c r="AB247" s="38"/>
      <c r="AC247" s="38"/>
      <c r="AE247" s="38"/>
      <c r="AF247" s="38"/>
      <c r="AG247" s="38"/>
      <c r="AH247" s="38"/>
      <c r="AI247" s="38"/>
    </row>
    <row r="248" spans="3:35" s="28" customFormat="1" ht="15.75" customHeight="1">
      <c r="C248" s="38"/>
      <c r="E248" s="38"/>
      <c r="G248" s="38"/>
      <c r="Y248" s="38"/>
      <c r="Z248" s="38"/>
      <c r="AA248" s="38"/>
      <c r="AB248" s="38"/>
      <c r="AC248" s="38"/>
      <c r="AE248" s="38"/>
      <c r="AF248" s="38"/>
      <c r="AG248" s="38"/>
      <c r="AH248" s="38"/>
      <c r="AI248" s="38"/>
    </row>
    <row r="249" spans="3:35" s="28" customFormat="1" ht="15.75" customHeight="1">
      <c r="C249" s="38"/>
      <c r="E249" s="38"/>
      <c r="G249" s="38"/>
      <c r="Y249" s="38"/>
      <c r="Z249" s="38"/>
      <c r="AA249" s="38"/>
      <c r="AB249" s="38"/>
      <c r="AC249" s="38"/>
      <c r="AE249" s="38"/>
      <c r="AF249" s="38"/>
      <c r="AG249" s="38"/>
      <c r="AH249" s="38"/>
      <c r="AI249" s="38"/>
    </row>
    <row r="250" spans="3:35" s="28" customFormat="1" ht="15.75" customHeight="1">
      <c r="C250" s="38"/>
      <c r="E250" s="38"/>
      <c r="G250" s="38"/>
      <c r="Y250" s="38"/>
      <c r="Z250" s="38"/>
      <c r="AA250" s="38"/>
      <c r="AB250" s="38"/>
      <c r="AC250" s="38"/>
      <c r="AE250" s="38"/>
      <c r="AF250" s="38"/>
      <c r="AG250" s="38"/>
      <c r="AH250" s="38"/>
      <c r="AI250" s="38"/>
    </row>
    <row r="251" spans="3:35" s="28" customFormat="1" ht="15.75" customHeight="1">
      <c r="C251" s="38"/>
      <c r="E251" s="38"/>
      <c r="G251" s="38"/>
      <c r="Y251" s="38"/>
      <c r="Z251" s="38"/>
      <c r="AA251" s="38"/>
      <c r="AB251" s="38"/>
      <c r="AC251" s="38"/>
      <c r="AE251" s="38"/>
      <c r="AF251" s="38"/>
      <c r="AG251" s="38"/>
      <c r="AH251" s="38"/>
      <c r="AI251" s="38"/>
    </row>
    <row r="252" spans="3:35" s="28" customFormat="1" ht="15.75" customHeight="1">
      <c r="C252" s="38"/>
      <c r="E252" s="38"/>
      <c r="G252" s="38"/>
      <c r="Y252" s="38"/>
      <c r="Z252" s="38"/>
      <c r="AA252" s="38"/>
      <c r="AB252" s="38"/>
      <c r="AC252" s="38"/>
      <c r="AE252" s="38"/>
      <c r="AF252" s="38"/>
      <c r="AG252" s="38"/>
      <c r="AH252" s="38"/>
      <c r="AI252" s="38"/>
    </row>
    <row r="253" spans="3:35" s="28" customFormat="1" ht="15.75" customHeight="1">
      <c r="C253" s="38"/>
      <c r="E253" s="38"/>
      <c r="G253" s="38"/>
      <c r="Y253" s="38"/>
      <c r="Z253" s="38"/>
      <c r="AA253" s="38"/>
      <c r="AB253" s="38"/>
      <c r="AC253" s="38"/>
      <c r="AE253" s="38"/>
      <c r="AF253" s="38"/>
      <c r="AG253" s="38"/>
      <c r="AH253" s="38"/>
      <c r="AI253" s="38"/>
    </row>
    <row r="254" spans="3:35" s="28" customFormat="1" ht="15.75" customHeight="1">
      <c r="C254" s="38"/>
      <c r="E254" s="38"/>
      <c r="G254" s="38"/>
      <c r="Y254" s="38"/>
      <c r="Z254" s="38"/>
      <c r="AA254" s="38"/>
      <c r="AB254" s="38"/>
      <c r="AC254" s="38"/>
      <c r="AE254" s="38"/>
      <c r="AF254" s="38"/>
      <c r="AG254" s="38"/>
      <c r="AH254" s="38"/>
      <c r="AI254" s="38"/>
    </row>
    <row r="255" spans="3:35" s="28" customFormat="1" ht="15.75" customHeight="1">
      <c r="C255" s="38"/>
      <c r="E255" s="38"/>
      <c r="G255" s="38"/>
      <c r="Y255" s="38"/>
      <c r="Z255" s="38"/>
      <c r="AA255" s="38"/>
      <c r="AB255" s="38"/>
      <c r="AC255" s="38"/>
      <c r="AE255" s="38"/>
      <c r="AF255" s="38"/>
      <c r="AG255" s="38"/>
      <c r="AH255" s="38"/>
      <c r="AI255" s="38"/>
    </row>
    <row r="256" spans="3:35" s="28" customFormat="1" ht="15.75" customHeight="1">
      <c r="C256" s="38"/>
      <c r="E256" s="38"/>
      <c r="G256" s="38"/>
      <c r="Y256" s="38"/>
      <c r="Z256" s="38"/>
      <c r="AA256" s="38"/>
      <c r="AB256" s="38"/>
      <c r="AC256" s="38"/>
      <c r="AE256" s="38"/>
      <c r="AF256" s="38"/>
      <c r="AG256" s="38"/>
      <c r="AH256" s="38"/>
      <c r="AI256" s="38"/>
    </row>
    <row r="257" spans="3:35" s="28" customFormat="1" ht="15.75" customHeight="1">
      <c r="C257" s="38"/>
      <c r="E257" s="38"/>
      <c r="G257" s="38"/>
      <c r="Y257" s="38"/>
      <c r="Z257" s="38"/>
      <c r="AA257" s="38"/>
      <c r="AB257" s="38"/>
      <c r="AC257" s="38"/>
      <c r="AE257" s="38"/>
      <c r="AF257" s="38"/>
      <c r="AG257" s="38"/>
      <c r="AH257" s="38"/>
      <c r="AI257" s="38"/>
    </row>
    <row r="258" spans="3:35" s="28" customFormat="1" ht="15.75" customHeight="1">
      <c r="C258" s="38"/>
      <c r="E258" s="38"/>
      <c r="G258" s="38"/>
      <c r="Y258" s="38"/>
      <c r="Z258" s="38"/>
      <c r="AA258" s="38"/>
      <c r="AB258" s="38"/>
      <c r="AC258" s="38"/>
      <c r="AE258" s="38"/>
      <c r="AF258" s="38"/>
      <c r="AG258" s="38"/>
      <c r="AH258" s="38"/>
      <c r="AI258" s="38"/>
    </row>
    <row r="259" spans="3:35" s="28" customFormat="1" ht="15.75" customHeight="1">
      <c r="C259" s="38"/>
      <c r="E259" s="38"/>
      <c r="G259" s="38"/>
      <c r="Y259" s="38"/>
      <c r="Z259" s="38"/>
      <c r="AA259" s="38"/>
      <c r="AB259" s="38"/>
      <c r="AC259" s="38"/>
      <c r="AE259" s="38"/>
      <c r="AF259" s="38"/>
      <c r="AG259" s="38"/>
      <c r="AH259" s="38"/>
      <c r="AI259" s="38"/>
    </row>
    <row r="260" spans="3:35" s="28" customFormat="1" ht="15.75" customHeight="1">
      <c r="C260" s="38"/>
      <c r="E260" s="38"/>
      <c r="G260" s="38"/>
      <c r="Y260" s="38"/>
      <c r="Z260" s="38"/>
      <c r="AA260" s="38"/>
      <c r="AB260" s="38"/>
      <c r="AC260" s="38"/>
      <c r="AE260" s="38"/>
      <c r="AF260" s="38"/>
      <c r="AG260" s="38"/>
      <c r="AH260" s="38"/>
      <c r="AI260" s="38"/>
    </row>
    <row r="261" spans="3:35" s="28" customFormat="1" ht="15.75" customHeight="1">
      <c r="C261" s="38"/>
      <c r="E261" s="38"/>
      <c r="G261" s="38"/>
      <c r="Y261" s="38"/>
      <c r="Z261" s="38"/>
      <c r="AA261" s="38"/>
      <c r="AB261" s="38"/>
      <c r="AC261" s="38"/>
      <c r="AE261" s="38"/>
      <c r="AF261" s="38"/>
      <c r="AG261" s="38"/>
      <c r="AH261" s="38"/>
      <c r="AI261" s="38"/>
    </row>
    <row r="262" spans="3:35" s="28" customFormat="1" ht="15.75" customHeight="1">
      <c r="C262" s="38"/>
      <c r="E262" s="38"/>
      <c r="G262" s="38"/>
      <c r="Y262" s="38"/>
      <c r="Z262" s="38"/>
      <c r="AA262" s="38"/>
      <c r="AB262" s="38"/>
      <c r="AC262" s="38"/>
      <c r="AE262" s="38"/>
      <c r="AF262" s="38"/>
      <c r="AG262" s="38"/>
      <c r="AH262" s="38"/>
      <c r="AI262" s="38"/>
    </row>
    <row r="263" spans="3:35" s="28" customFormat="1" ht="15.75" customHeight="1">
      <c r="C263" s="38"/>
      <c r="E263" s="38"/>
      <c r="G263" s="38"/>
      <c r="Y263" s="38"/>
      <c r="Z263" s="38"/>
      <c r="AA263" s="38"/>
      <c r="AB263" s="38"/>
      <c r="AC263" s="38"/>
      <c r="AE263" s="38"/>
      <c r="AF263" s="38"/>
      <c r="AG263" s="38"/>
      <c r="AH263" s="38"/>
      <c r="AI263" s="38"/>
    </row>
    <row r="264" spans="3:35" s="28" customFormat="1" ht="15.75" customHeight="1">
      <c r="C264" s="38"/>
      <c r="E264" s="38"/>
      <c r="G264" s="38"/>
      <c r="Y264" s="38"/>
      <c r="Z264" s="38"/>
      <c r="AA264" s="38"/>
      <c r="AB264" s="38"/>
      <c r="AC264" s="38"/>
      <c r="AE264" s="38"/>
      <c r="AF264" s="38"/>
      <c r="AG264" s="38"/>
      <c r="AH264" s="38"/>
      <c r="AI264" s="38"/>
    </row>
    <row r="265" spans="3:35" s="28" customFormat="1" ht="15.75" customHeight="1">
      <c r="C265" s="38"/>
      <c r="E265" s="38"/>
      <c r="G265" s="38"/>
      <c r="Y265" s="38"/>
      <c r="Z265" s="38"/>
      <c r="AA265" s="38"/>
      <c r="AB265" s="38"/>
      <c r="AC265" s="38"/>
      <c r="AE265" s="38"/>
      <c r="AF265" s="38"/>
      <c r="AG265" s="38"/>
      <c r="AH265" s="38"/>
      <c r="AI265" s="38"/>
    </row>
    <row r="266" spans="3:35" s="28" customFormat="1" ht="15.75" customHeight="1">
      <c r="C266" s="38"/>
      <c r="E266" s="38"/>
      <c r="G266" s="38"/>
      <c r="Y266" s="38"/>
      <c r="Z266" s="38"/>
      <c r="AA266" s="38"/>
      <c r="AB266" s="38"/>
      <c r="AC266" s="38"/>
      <c r="AE266" s="38"/>
      <c r="AF266" s="38"/>
      <c r="AG266" s="38"/>
      <c r="AH266" s="38"/>
      <c r="AI266" s="38"/>
    </row>
    <row r="267" spans="3:35" s="28" customFormat="1" ht="15.75" customHeight="1">
      <c r="C267" s="38"/>
      <c r="E267" s="38"/>
      <c r="G267" s="38"/>
      <c r="Y267" s="38"/>
      <c r="Z267" s="38"/>
      <c r="AA267" s="38"/>
      <c r="AB267" s="38"/>
      <c r="AC267" s="38"/>
      <c r="AE267" s="38"/>
      <c r="AF267" s="38"/>
      <c r="AG267" s="38"/>
      <c r="AH267" s="38"/>
      <c r="AI267" s="38"/>
    </row>
    <row r="268" spans="3:35" s="28" customFormat="1" ht="15.75" customHeight="1">
      <c r="C268" s="38"/>
      <c r="E268" s="38"/>
      <c r="G268" s="38"/>
      <c r="Y268" s="38"/>
      <c r="Z268" s="38"/>
      <c r="AA268" s="38"/>
      <c r="AB268" s="38"/>
      <c r="AC268" s="38"/>
      <c r="AE268" s="38"/>
      <c r="AF268" s="38"/>
      <c r="AG268" s="38"/>
      <c r="AH268" s="38"/>
      <c r="AI268" s="38"/>
    </row>
    <row r="269" spans="3:35" s="28" customFormat="1" ht="15.75" customHeight="1">
      <c r="C269" s="38"/>
      <c r="E269" s="38"/>
      <c r="G269" s="38"/>
      <c r="Y269" s="38"/>
      <c r="Z269" s="38"/>
      <c r="AA269" s="38"/>
      <c r="AB269" s="38"/>
      <c r="AC269" s="38"/>
      <c r="AE269" s="38"/>
      <c r="AF269" s="38"/>
      <c r="AG269" s="38"/>
      <c r="AH269" s="38"/>
      <c r="AI269" s="38"/>
    </row>
    <row r="270" spans="3:35" s="28" customFormat="1" ht="15.75" customHeight="1">
      <c r="C270" s="38"/>
      <c r="E270" s="38"/>
      <c r="G270" s="38"/>
      <c r="Y270" s="38"/>
      <c r="Z270" s="38"/>
      <c r="AA270" s="38"/>
      <c r="AB270" s="38"/>
      <c r="AC270" s="38"/>
      <c r="AE270" s="38"/>
      <c r="AF270" s="38"/>
      <c r="AG270" s="38"/>
      <c r="AH270" s="38"/>
      <c r="AI270" s="38"/>
    </row>
    <row r="271" spans="3:35" s="28" customFormat="1" ht="15.75" customHeight="1">
      <c r="C271" s="38"/>
      <c r="E271" s="38"/>
      <c r="G271" s="38"/>
      <c r="Y271" s="38"/>
      <c r="Z271" s="38"/>
      <c r="AA271" s="38"/>
      <c r="AB271" s="38"/>
      <c r="AC271" s="38"/>
      <c r="AE271" s="38"/>
      <c r="AF271" s="38"/>
      <c r="AG271" s="38"/>
      <c r="AH271" s="38"/>
      <c r="AI271" s="38"/>
    </row>
    <row r="272" spans="3:35" s="28" customFormat="1" ht="15.75" customHeight="1">
      <c r="C272" s="38"/>
      <c r="E272" s="38"/>
      <c r="G272" s="38"/>
      <c r="Y272" s="38"/>
      <c r="Z272" s="38"/>
      <c r="AA272" s="38"/>
      <c r="AB272" s="38"/>
      <c r="AC272" s="38"/>
      <c r="AE272" s="38"/>
      <c r="AF272" s="38"/>
      <c r="AG272" s="38"/>
      <c r="AH272" s="38"/>
      <c r="AI272" s="38"/>
    </row>
    <row r="273" spans="3:35" s="28" customFormat="1" ht="15.75" customHeight="1">
      <c r="C273" s="38"/>
      <c r="E273" s="38"/>
      <c r="G273" s="38"/>
      <c r="Y273" s="38"/>
      <c r="Z273" s="38"/>
      <c r="AA273" s="38"/>
      <c r="AB273" s="38"/>
      <c r="AC273" s="38"/>
      <c r="AE273" s="38"/>
      <c r="AF273" s="38"/>
      <c r="AG273" s="38"/>
      <c r="AH273" s="38"/>
      <c r="AI273" s="38"/>
    </row>
    <row r="274" spans="3:35" s="28" customFormat="1" ht="15.75" customHeight="1">
      <c r="C274" s="38"/>
      <c r="E274" s="38"/>
      <c r="G274" s="38"/>
      <c r="Y274" s="38"/>
      <c r="Z274" s="38"/>
      <c r="AA274" s="38"/>
      <c r="AB274" s="38"/>
      <c r="AC274" s="38"/>
      <c r="AE274" s="38"/>
      <c r="AF274" s="38"/>
      <c r="AG274" s="38"/>
      <c r="AH274" s="38"/>
      <c r="AI274" s="38"/>
    </row>
    <row r="275" spans="3:35" s="28" customFormat="1" ht="15.75" customHeight="1">
      <c r="C275" s="38"/>
      <c r="E275" s="38"/>
      <c r="G275" s="38"/>
      <c r="Y275" s="38"/>
      <c r="Z275" s="38"/>
      <c r="AA275" s="38"/>
      <c r="AB275" s="38"/>
      <c r="AC275" s="38"/>
      <c r="AE275" s="38"/>
      <c r="AF275" s="38"/>
      <c r="AG275" s="38"/>
      <c r="AH275" s="38"/>
      <c r="AI275" s="38"/>
    </row>
    <row r="276" spans="3:35" s="28" customFormat="1" ht="15.75" customHeight="1">
      <c r="C276" s="38"/>
      <c r="E276" s="38"/>
      <c r="G276" s="38"/>
      <c r="Y276" s="38"/>
      <c r="Z276" s="38"/>
      <c r="AA276" s="38"/>
      <c r="AB276" s="38"/>
      <c r="AC276" s="38"/>
      <c r="AE276" s="38"/>
      <c r="AF276" s="38"/>
      <c r="AG276" s="38"/>
      <c r="AH276" s="38"/>
      <c r="AI276" s="38"/>
    </row>
    <row r="277" spans="3:35" s="28" customFormat="1" ht="15.75" customHeight="1">
      <c r="C277" s="38"/>
      <c r="E277" s="38"/>
      <c r="G277" s="38"/>
      <c r="Y277" s="38"/>
      <c r="Z277" s="38"/>
      <c r="AA277" s="38"/>
      <c r="AB277" s="38"/>
      <c r="AC277" s="38"/>
      <c r="AE277" s="38"/>
      <c r="AF277" s="38"/>
      <c r="AG277" s="38"/>
      <c r="AH277" s="38"/>
      <c r="AI277" s="38"/>
    </row>
    <row r="278" spans="3:35" s="28" customFormat="1" ht="15.75" customHeight="1">
      <c r="C278" s="38"/>
      <c r="E278" s="38"/>
      <c r="G278" s="38"/>
      <c r="Y278" s="38"/>
      <c r="Z278" s="38"/>
      <c r="AA278" s="38"/>
      <c r="AB278" s="38"/>
      <c r="AC278" s="38"/>
      <c r="AE278" s="38"/>
      <c r="AF278" s="38"/>
      <c r="AG278" s="38"/>
      <c r="AH278" s="38"/>
      <c r="AI278" s="38"/>
    </row>
    <row r="279" spans="3:35" s="28" customFormat="1" ht="15.75" customHeight="1">
      <c r="C279" s="38"/>
      <c r="E279" s="38"/>
      <c r="G279" s="38"/>
      <c r="Y279" s="38"/>
      <c r="Z279" s="38"/>
      <c r="AA279" s="38"/>
      <c r="AB279" s="38"/>
      <c r="AC279" s="38"/>
      <c r="AE279" s="38"/>
      <c r="AF279" s="38"/>
      <c r="AG279" s="38"/>
      <c r="AH279" s="38"/>
      <c r="AI279" s="38"/>
    </row>
    <row r="280" spans="3:35" s="28" customFormat="1" ht="15.75" customHeight="1">
      <c r="C280" s="38"/>
      <c r="E280" s="38"/>
      <c r="G280" s="38"/>
      <c r="Y280" s="38"/>
      <c r="Z280" s="38"/>
      <c r="AA280" s="38"/>
      <c r="AB280" s="38"/>
      <c r="AC280" s="38"/>
      <c r="AE280" s="38"/>
      <c r="AF280" s="38"/>
      <c r="AG280" s="38"/>
      <c r="AH280" s="38"/>
      <c r="AI280" s="38"/>
    </row>
    <row r="281" spans="3:35" s="28" customFormat="1" ht="15.75" customHeight="1">
      <c r="C281" s="38"/>
      <c r="E281" s="38"/>
      <c r="G281" s="38"/>
      <c r="Y281" s="38"/>
      <c r="Z281" s="38"/>
      <c r="AA281" s="38"/>
      <c r="AB281" s="38"/>
      <c r="AC281" s="38"/>
      <c r="AE281" s="38"/>
      <c r="AF281" s="38"/>
      <c r="AG281" s="38"/>
      <c r="AH281" s="38"/>
      <c r="AI281" s="38"/>
    </row>
    <row r="282" spans="3:35" s="28" customFormat="1" ht="15.75" customHeight="1">
      <c r="C282" s="38"/>
      <c r="E282" s="38"/>
      <c r="G282" s="38"/>
      <c r="Y282" s="38"/>
      <c r="Z282" s="38"/>
      <c r="AA282" s="38"/>
      <c r="AB282" s="38"/>
      <c r="AC282" s="38"/>
      <c r="AE282" s="38"/>
      <c r="AF282" s="38"/>
      <c r="AG282" s="38"/>
      <c r="AH282" s="38"/>
      <c r="AI282" s="38"/>
    </row>
    <row r="283" spans="3:35" s="28" customFormat="1" ht="15.75" customHeight="1">
      <c r="C283" s="38"/>
      <c r="E283" s="38"/>
      <c r="G283" s="38"/>
      <c r="Y283" s="38"/>
      <c r="Z283" s="38"/>
      <c r="AA283" s="38"/>
      <c r="AB283" s="38"/>
      <c r="AC283" s="38"/>
      <c r="AE283" s="38"/>
      <c r="AF283" s="38"/>
      <c r="AG283" s="38"/>
      <c r="AH283" s="38"/>
      <c r="AI283" s="38"/>
    </row>
    <row r="284" spans="3:35" s="28" customFormat="1" ht="15.75" customHeight="1">
      <c r="C284" s="38"/>
      <c r="E284" s="38"/>
      <c r="G284" s="38"/>
      <c r="Y284" s="38"/>
      <c r="Z284" s="38"/>
      <c r="AA284" s="38"/>
      <c r="AB284" s="38"/>
      <c r="AC284" s="38"/>
      <c r="AE284" s="38"/>
      <c r="AF284" s="38"/>
      <c r="AG284" s="38"/>
      <c r="AH284" s="38"/>
      <c r="AI284" s="38"/>
    </row>
    <row r="285" spans="3:35" s="28" customFormat="1" ht="15.75" customHeight="1">
      <c r="C285" s="38"/>
      <c r="E285" s="38"/>
      <c r="G285" s="38"/>
      <c r="Y285" s="38"/>
      <c r="Z285" s="38"/>
      <c r="AA285" s="38"/>
      <c r="AB285" s="38"/>
      <c r="AC285" s="38"/>
      <c r="AE285" s="38"/>
      <c r="AF285" s="38"/>
      <c r="AG285" s="38"/>
      <c r="AH285" s="38"/>
      <c r="AI285" s="38"/>
    </row>
    <row r="286" spans="3:35" s="28" customFormat="1" ht="15.75" customHeight="1">
      <c r="C286" s="38"/>
      <c r="E286" s="38"/>
      <c r="G286" s="38"/>
      <c r="Y286" s="38"/>
      <c r="Z286" s="38"/>
      <c r="AA286" s="38"/>
      <c r="AB286" s="38"/>
      <c r="AC286" s="38"/>
      <c r="AE286" s="38"/>
      <c r="AF286" s="38"/>
      <c r="AG286" s="38"/>
      <c r="AH286" s="38"/>
      <c r="AI286" s="38"/>
    </row>
    <row r="287" spans="3:35" s="28" customFormat="1" ht="15.75" customHeight="1">
      <c r="C287" s="38"/>
      <c r="E287" s="38"/>
      <c r="G287" s="38"/>
      <c r="Y287" s="38"/>
      <c r="Z287" s="38"/>
      <c r="AA287" s="38"/>
      <c r="AB287" s="38"/>
      <c r="AC287" s="38"/>
      <c r="AE287" s="38"/>
      <c r="AF287" s="38"/>
      <c r="AG287" s="38"/>
      <c r="AH287" s="38"/>
      <c r="AI287" s="38"/>
    </row>
    <row r="288" spans="3:35" s="28" customFormat="1" ht="15.75" customHeight="1">
      <c r="C288" s="38"/>
      <c r="E288" s="38"/>
      <c r="G288" s="38"/>
      <c r="Y288" s="38"/>
      <c r="Z288" s="38"/>
      <c r="AA288" s="38"/>
      <c r="AB288" s="38"/>
      <c r="AC288" s="38"/>
      <c r="AE288" s="38"/>
      <c r="AF288" s="38"/>
      <c r="AG288" s="38"/>
      <c r="AH288" s="38"/>
      <c r="AI288" s="38"/>
    </row>
    <row r="289" spans="3:35" s="28" customFormat="1" ht="15.75" customHeight="1">
      <c r="C289" s="38"/>
      <c r="E289" s="38"/>
      <c r="G289" s="38"/>
      <c r="Y289" s="38"/>
      <c r="Z289" s="38"/>
      <c r="AA289" s="38"/>
      <c r="AB289" s="38"/>
      <c r="AC289" s="38"/>
      <c r="AE289" s="38"/>
      <c r="AF289" s="38"/>
      <c r="AG289" s="38"/>
      <c r="AH289" s="38"/>
      <c r="AI289" s="38"/>
    </row>
    <row r="290" spans="3:35" s="28" customFormat="1" ht="15.75" customHeight="1">
      <c r="C290" s="38"/>
      <c r="E290" s="38"/>
      <c r="G290" s="38"/>
      <c r="Y290" s="38"/>
      <c r="Z290" s="38"/>
      <c r="AA290" s="38"/>
      <c r="AB290" s="38"/>
      <c r="AC290" s="38"/>
      <c r="AE290" s="38"/>
      <c r="AF290" s="38"/>
      <c r="AG290" s="38"/>
      <c r="AH290" s="38"/>
      <c r="AI290" s="38"/>
    </row>
    <row r="291" spans="3:35" s="28" customFormat="1" ht="15.75" customHeight="1">
      <c r="C291" s="38"/>
      <c r="E291" s="38"/>
      <c r="G291" s="38"/>
      <c r="Y291" s="38"/>
      <c r="Z291" s="38"/>
      <c r="AA291" s="38"/>
      <c r="AB291" s="38"/>
      <c r="AC291" s="38"/>
      <c r="AE291" s="38"/>
      <c r="AF291" s="38"/>
      <c r="AG291" s="38"/>
      <c r="AH291" s="38"/>
      <c r="AI291" s="38"/>
    </row>
    <row r="292" spans="3:35" s="28" customFormat="1" ht="15.75" customHeight="1">
      <c r="C292" s="38"/>
      <c r="E292" s="38"/>
      <c r="G292" s="38"/>
      <c r="Y292" s="38"/>
      <c r="Z292" s="38"/>
      <c r="AA292" s="38"/>
      <c r="AB292" s="38"/>
      <c r="AC292" s="38"/>
      <c r="AE292" s="38"/>
      <c r="AF292" s="38"/>
      <c r="AG292" s="38"/>
      <c r="AH292" s="38"/>
      <c r="AI292" s="38"/>
    </row>
    <row r="293" spans="3:35" s="28" customFormat="1" ht="15.75" customHeight="1">
      <c r="C293" s="38"/>
      <c r="E293" s="38"/>
      <c r="G293" s="38"/>
      <c r="Y293" s="38"/>
      <c r="Z293" s="38"/>
      <c r="AA293" s="38"/>
      <c r="AB293" s="38"/>
      <c r="AC293" s="38"/>
      <c r="AE293" s="38"/>
      <c r="AF293" s="38"/>
      <c r="AG293" s="38"/>
      <c r="AH293" s="38"/>
      <c r="AI293" s="38"/>
    </row>
    <row r="294" spans="3:35" s="28" customFormat="1" ht="15.75" customHeight="1">
      <c r="C294" s="38"/>
      <c r="E294" s="38"/>
      <c r="G294" s="38"/>
      <c r="Y294" s="38"/>
      <c r="Z294" s="38"/>
      <c r="AA294" s="38"/>
      <c r="AB294" s="38"/>
      <c r="AC294" s="38"/>
      <c r="AE294" s="38"/>
      <c r="AF294" s="38"/>
      <c r="AG294" s="38"/>
      <c r="AH294" s="38"/>
      <c r="AI294" s="38"/>
    </row>
    <row r="295" spans="3:35" s="28" customFormat="1" ht="15.75" customHeight="1">
      <c r="C295" s="38"/>
      <c r="E295" s="38"/>
      <c r="G295" s="38"/>
      <c r="Y295" s="38"/>
      <c r="Z295" s="38"/>
      <c r="AA295" s="38"/>
      <c r="AB295" s="38"/>
      <c r="AC295" s="38"/>
      <c r="AE295" s="38"/>
      <c r="AF295" s="38"/>
      <c r="AG295" s="38"/>
      <c r="AH295" s="38"/>
      <c r="AI295" s="38"/>
    </row>
    <row r="296" spans="3:35" s="28" customFormat="1" ht="15.75" customHeight="1">
      <c r="C296" s="38"/>
      <c r="E296" s="38"/>
      <c r="G296" s="38"/>
      <c r="Y296" s="38"/>
      <c r="Z296" s="38"/>
      <c r="AA296" s="38"/>
      <c r="AB296" s="38"/>
      <c r="AC296" s="38"/>
      <c r="AE296" s="38"/>
      <c r="AF296" s="38"/>
      <c r="AG296" s="38"/>
      <c r="AH296" s="38"/>
      <c r="AI296" s="38"/>
    </row>
    <row r="297" spans="3:35" s="28" customFormat="1" ht="15.75" customHeight="1">
      <c r="C297" s="38"/>
      <c r="E297" s="38"/>
      <c r="G297" s="38"/>
      <c r="Y297" s="38"/>
      <c r="Z297" s="38"/>
      <c r="AA297" s="38"/>
      <c r="AB297" s="38"/>
      <c r="AC297" s="38"/>
      <c r="AE297" s="38"/>
      <c r="AF297" s="38"/>
      <c r="AG297" s="38"/>
      <c r="AH297" s="38"/>
      <c r="AI297" s="38"/>
    </row>
    <row r="298" spans="3:35" s="28" customFormat="1" ht="15.75" customHeight="1">
      <c r="C298" s="38"/>
      <c r="E298" s="38"/>
      <c r="G298" s="38"/>
      <c r="Y298" s="38"/>
      <c r="Z298" s="38"/>
      <c r="AA298" s="38"/>
      <c r="AB298" s="38"/>
      <c r="AC298" s="38"/>
      <c r="AE298" s="38"/>
      <c r="AF298" s="38"/>
      <c r="AG298" s="38"/>
      <c r="AH298" s="38"/>
      <c r="AI298" s="38"/>
    </row>
    <row r="299" spans="3:35" s="28" customFormat="1" ht="15.75" customHeight="1">
      <c r="C299" s="38"/>
      <c r="E299" s="38"/>
      <c r="G299" s="38"/>
      <c r="Y299" s="38"/>
      <c r="Z299" s="38"/>
      <c r="AA299" s="38"/>
      <c r="AB299" s="38"/>
      <c r="AC299" s="38"/>
      <c r="AE299" s="38"/>
      <c r="AF299" s="38"/>
      <c r="AG299" s="38"/>
      <c r="AH299" s="38"/>
      <c r="AI299" s="38"/>
    </row>
    <row r="300" spans="3:35" s="28" customFormat="1" ht="15.75" customHeight="1">
      <c r="C300" s="38"/>
      <c r="E300" s="38"/>
      <c r="G300" s="38"/>
      <c r="Y300" s="38"/>
      <c r="Z300" s="38"/>
      <c r="AA300" s="38"/>
      <c r="AB300" s="38"/>
      <c r="AC300" s="38"/>
      <c r="AE300" s="38"/>
      <c r="AF300" s="38"/>
      <c r="AG300" s="38"/>
      <c r="AH300" s="38"/>
      <c r="AI300" s="38"/>
    </row>
    <row r="301" spans="3:35" s="28" customFormat="1" ht="15.75" customHeight="1">
      <c r="C301" s="38"/>
      <c r="E301" s="38"/>
      <c r="G301" s="38"/>
      <c r="Y301" s="38"/>
      <c r="Z301" s="38"/>
      <c r="AA301" s="38"/>
      <c r="AB301" s="38"/>
      <c r="AC301" s="38"/>
      <c r="AE301" s="38"/>
      <c r="AF301" s="38"/>
      <c r="AG301" s="38"/>
      <c r="AH301" s="38"/>
      <c r="AI301" s="38"/>
    </row>
    <row r="302" spans="3:35" s="28" customFormat="1" ht="15.75" customHeight="1">
      <c r="C302" s="38"/>
      <c r="E302" s="38"/>
      <c r="G302" s="38"/>
      <c r="Y302" s="38"/>
      <c r="Z302" s="38"/>
      <c r="AA302" s="38"/>
      <c r="AB302" s="38"/>
      <c r="AC302" s="38"/>
      <c r="AE302" s="38"/>
      <c r="AF302" s="38"/>
      <c r="AG302" s="38"/>
      <c r="AH302" s="38"/>
      <c r="AI302" s="38"/>
    </row>
    <row r="303" spans="3:35" s="28" customFormat="1" ht="15.75" customHeight="1">
      <c r="C303" s="38"/>
      <c r="E303" s="38"/>
      <c r="G303" s="38"/>
      <c r="Y303" s="38"/>
      <c r="Z303" s="38"/>
      <c r="AA303" s="38"/>
      <c r="AB303" s="38"/>
      <c r="AC303" s="38"/>
      <c r="AE303" s="38"/>
      <c r="AF303" s="38"/>
      <c r="AG303" s="38"/>
      <c r="AH303" s="38"/>
      <c r="AI303" s="38"/>
    </row>
    <row r="304" spans="3:35" s="28" customFormat="1" ht="15.75" customHeight="1">
      <c r="C304" s="38"/>
      <c r="E304" s="38"/>
      <c r="G304" s="38"/>
      <c r="Y304" s="38"/>
      <c r="Z304" s="38"/>
      <c r="AA304" s="38"/>
      <c r="AB304" s="38"/>
      <c r="AC304" s="38"/>
      <c r="AE304" s="38"/>
      <c r="AF304" s="38"/>
      <c r="AG304" s="38"/>
      <c r="AH304" s="38"/>
      <c r="AI304" s="38"/>
    </row>
    <row r="305" spans="3:35" s="28" customFormat="1" ht="15.75" customHeight="1">
      <c r="C305" s="38"/>
      <c r="E305" s="38"/>
      <c r="G305" s="38"/>
      <c r="Y305" s="38"/>
      <c r="Z305" s="38"/>
      <c r="AA305" s="38"/>
      <c r="AB305" s="38"/>
      <c r="AC305" s="38"/>
      <c r="AE305" s="38"/>
      <c r="AF305" s="38"/>
      <c r="AG305" s="38"/>
      <c r="AH305" s="38"/>
      <c r="AI305" s="38"/>
    </row>
    <row r="306" spans="3:35" s="28" customFormat="1" ht="15.75" customHeight="1">
      <c r="C306" s="38"/>
      <c r="E306" s="38"/>
      <c r="G306" s="38"/>
      <c r="Y306" s="38"/>
      <c r="Z306" s="38"/>
      <c r="AA306" s="38"/>
      <c r="AB306" s="38"/>
      <c r="AC306" s="38"/>
      <c r="AE306" s="38"/>
      <c r="AF306" s="38"/>
      <c r="AG306" s="38"/>
      <c r="AH306" s="38"/>
      <c r="AI306" s="38"/>
    </row>
    <row r="307" spans="3:35" s="28" customFormat="1" ht="15.75" customHeight="1">
      <c r="C307" s="38"/>
      <c r="E307" s="38"/>
      <c r="G307" s="38"/>
      <c r="Y307" s="38"/>
      <c r="Z307" s="38"/>
      <c r="AA307" s="38"/>
      <c r="AB307" s="38"/>
      <c r="AC307" s="38"/>
      <c r="AE307" s="38"/>
      <c r="AF307" s="38"/>
      <c r="AG307" s="38"/>
      <c r="AH307" s="38"/>
      <c r="AI307" s="38"/>
    </row>
    <row r="308" spans="3:35" s="28" customFormat="1" ht="15.75" customHeight="1">
      <c r="C308" s="38"/>
      <c r="E308" s="38"/>
      <c r="G308" s="38"/>
      <c r="Y308" s="38"/>
      <c r="Z308" s="38"/>
      <c r="AA308" s="38"/>
      <c r="AB308" s="38"/>
      <c r="AC308" s="38"/>
      <c r="AE308" s="38"/>
      <c r="AF308" s="38"/>
      <c r="AG308" s="38"/>
      <c r="AH308" s="38"/>
      <c r="AI308" s="38"/>
    </row>
    <row r="309" spans="3:35" s="28" customFormat="1" ht="15.75" customHeight="1">
      <c r="C309" s="38"/>
      <c r="E309" s="38"/>
      <c r="G309" s="38"/>
      <c r="Y309" s="38"/>
      <c r="Z309" s="38"/>
      <c r="AA309" s="38"/>
      <c r="AB309" s="38"/>
      <c r="AC309" s="38"/>
      <c r="AE309" s="38"/>
      <c r="AF309" s="38"/>
      <c r="AG309" s="38"/>
      <c r="AH309" s="38"/>
      <c r="AI309" s="38"/>
    </row>
    <row r="310" spans="3:35" s="28" customFormat="1" ht="15.75" customHeight="1">
      <c r="C310" s="38"/>
      <c r="E310" s="38"/>
      <c r="G310" s="38"/>
      <c r="Y310" s="38"/>
      <c r="Z310" s="38"/>
      <c r="AA310" s="38"/>
      <c r="AB310" s="38"/>
      <c r="AC310" s="38"/>
      <c r="AE310" s="38"/>
      <c r="AF310" s="38"/>
      <c r="AG310" s="38"/>
      <c r="AH310" s="38"/>
      <c r="AI310" s="38"/>
    </row>
    <row r="311" spans="3:35" s="28" customFormat="1" ht="15.75" customHeight="1">
      <c r="C311" s="38"/>
      <c r="E311" s="38"/>
      <c r="G311" s="38"/>
      <c r="Y311" s="38"/>
      <c r="Z311" s="38"/>
      <c r="AA311" s="38"/>
      <c r="AB311" s="38"/>
      <c r="AC311" s="38"/>
      <c r="AE311" s="38"/>
      <c r="AF311" s="38"/>
      <c r="AG311" s="38"/>
      <c r="AH311" s="38"/>
      <c r="AI311" s="38"/>
    </row>
    <row r="312" spans="3:35" s="28" customFormat="1" ht="15.75" customHeight="1">
      <c r="C312" s="38"/>
      <c r="E312" s="38"/>
      <c r="G312" s="38"/>
      <c r="Y312" s="38"/>
      <c r="Z312" s="38"/>
      <c r="AA312" s="38"/>
      <c r="AB312" s="38"/>
      <c r="AC312" s="38"/>
      <c r="AE312" s="38"/>
      <c r="AF312" s="38"/>
      <c r="AG312" s="38"/>
      <c r="AH312" s="38"/>
      <c r="AI312" s="38"/>
    </row>
    <row r="313" spans="3:35" s="28" customFormat="1" ht="15.75" customHeight="1">
      <c r="C313" s="38"/>
      <c r="E313" s="38"/>
      <c r="G313" s="38"/>
      <c r="Y313" s="38"/>
      <c r="Z313" s="38"/>
      <c r="AA313" s="38"/>
      <c r="AB313" s="38"/>
      <c r="AC313" s="38"/>
      <c r="AE313" s="38"/>
      <c r="AF313" s="38"/>
      <c r="AG313" s="38"/>
      <c r="AH313" s="38"/>
      <c r="AI313" s="38"/>
    </row>
    <row r="314" spans="3:35" s="28" customFormat="1" ht="15.75" customHeight="1">
      <c r="C314" s="38"/>
      <c r="E314" s="38"/>
      <c r="G314" s="38"/>
      <c r="Y314" s="38"/>
      <c r="Z314" s="38"/>
      <c r="AA314" s="38"/>
      <c r="AB314" s="38"/>
      <c r="AC314" s="38"/>
      <c r="AE314" s="38"/>
      <c r="AF314" s="38"/>
      <c r="AG314" s="38"/>
      <c r="AH314" s="38"/>
      <c r="AI314" s="38"/>
    </row>
    <row r="315" spans="3:35" s="28" customFormat="1" ht="15.75" customHeight="1">
      <c r="C315" s="38"/>
      <c r="E315" s="38"/>
      <c r="G315" s="38"/>
      <c r="Y315" s="38"/>
      <c r="Z315" s="38"/>
      <c r="AA315" s="38"/>
      <c r="AB315" s="38"/>
      <c r="AC315" s="38"/>
      <c r="AE315" s="38"/>
      <c r="AF315" s="38"/>
      <c r="AG315" s="38"/>
      <c r="AH315" s="38"/>
      <c r="AI315" s="38"/>
    </row>
    <row r="316" spans="3:35" s="28" customFormat="1" ht="15.75" customHeight="1">
      <c r="C316" s="38"/>
      <c r="E316" s="38"/>
      <c r="G316" s="38"/>
      <c r="Y316" s="38"/>
      <c r="Z316" s="38"/>
      <c r="AA316" s="38"/>
      <c r="AB316" s="38"/>
      <c r="AC316" s="38"/>
      <c r="AE316" s="38"/>
      <c r="AF316" s="38"/>
      <c r="AG316" s="38"/>
      <c r="AH316" s="38"/>
      <c r="AI316" s="38"/>
    </row>
    <row r="317" spans="3:35" s="28" customFormat="1" ht="15.75" customHeight="1">
      <c r="C317" s="38"/>
      <c r="E317" s="38"/>
      <c r="G317" s="38"/>
      <c r="Y317" s="38"/>
      <c r="Z317" s="38"/>
      <c r="AA317" s="38"/>
      <c r="AB317" s="38"/>
      <c r="AC317" s="38"/>
      <c r="AE317" s="38"/>
      <c r="AF317" s="38"/>
      <c r="AG317" s="38"/>
      <c r="AH317" s="38"/>
      <c r="AI317" s="38"/>
    </row>
    <row r="318" spans="3:35" s="28" customFormat="1" ht="15.75" customHeight="1">
      <c r="C318" s="38"/>
      <c r="E318" s="38"/>
      <c r="G318" s="38"/>
      <c r="Y318" s="38"/>
      <c r="Z318" s="38"/>
      <c r="AA318" s="38"/>
      <c r="AB318" s="38"/>
      <c r="AC318" s="38"/>
      <c r="AE318" s="38"/>
      <c r="AF318" s="38"/>
      <c r="AG318" s="38"/>
      <c r="AH318" s="38"/>
      <c r="AI318" s="38"/>
    </row>
    <row r="319" spans="3:35" s="28" customFormat="1" ht="15.75" customHeight="1">
      <c r="C319" s="38"/>
      <c r="E319" s="38"/>
      <c r="G319" s="38"/>
      <c r="Y319" s="38"/>
      <c r="Z319" s="38"/>
      <c r="AA319" s="38"/>
      <c r="AB319" s="38"/>
      <c r="AC319" s="38"/>
      <c r="AE319" s="38"/>
      <c r="AF319" s="38"/>
      <c r="AG319" s="38"/>
      <c r="AH319" s="38"/>
      <c r="AI319" s="38"/>
    </row>
    <row r="320" spans="3:35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</sheetData>
  <sheetProtection sheet="1" selectLockedCells="1"/>
  <mergeCells count="3">
    <mergeCell ref="B2:B6"/>
    <mergeCell ref="I2:J2"/>
    <mergeCell ref="K2:N2"/>
  </mergeCells>
  <phoneticPr fontId="3" type="noConversion"/>
  <conditionalFormatting sqref="O130 V130">
    <cfRule type="cellIs" dxfId="4" priority="5" stopIfTrue="1" operator="greaterThanOrEqual">
      <formula>#REF!</formula>
    </cfRule>
  </conditionalFormatting>
  <conditionalFormatting sqref="X179">
    <cfRule type="cellIs" dxfId="3" priority="3" stopIfTrue="1" operator="greaterThanOrEqual">
      <formula>0.75</formula>
    </cfRule>
  </conditionalFormatting>
  <pageMargins left="0.75" right="0.75" top="1" bottom="1" header="0.5" footer="0.5"/>
  <pageSetup paperSize="9" scale="10" fitToHeight="4" orientation="portrait" r:id="rId1"/>
  <headerFooter alignWithMargins="0"/>
  <ignoredErrors>
    <ignoredError sqref="E138 E139 E140 E141 E1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workbookViewId="0">
      <selection activeCell="D3" sqref="D3"/>
    </sheetView>
  </sheetViews>
  <sheetFormatPr defaultRowHeight="15.75"/>
  <cols>
    <col min="1" max="2" width="9" style="1"/>
  </cols>
  <sheetData>
    <row r="1" spans="1:2">
      <c r="A1" s="45" t="s">
        <v>318</v>
      </c>
    </row>
    <row r="3" spans="1:2">
      <c r="A3" s="1" t="s">
        <v>297</v>
      </c>
      <c r="B3" s="1" t="s">
        <v>317</v>
      </c>
    </row>
    <row r="4" spans="1:2">
      <c r="A4" s="1">
        <v>0</v>
      </c>
      <c r="B4" s="1" t="s">
        <v>309</v>
      </c>
    </row>
    <row r="5" spans="1:2">
      <c r="A5" s="1">
        <v>1</v>
      </c>
      <c r="B5" s="1" t="s">
        <v>309</v>
      </c>
    </row>
    <row r="6" spans="1:2">
      <c r="A6" s="1">
        <v>2</v>
      </c>
      <c r="B6" s="1" t="s">
        <v>309</v>
      </c>
    </row>
    <row r="7" spans="1:2">
      <c r="A7" s="1">
        <v>3</v>
      </c>
      <c r="B7" s="1" t="s">
        <v>309</v>
      </c>
    </row>
    <row r="8" spans="1:2">
      <c r="A8" s="1">
        <v>4</v>
      </c>
      <c r="B8" s="1" t="s">
        <v>309</v>
      </c>
    </row>
    <row r="9" spans="1:2">
      <c r="A9" s="1">
        <v>5</v>
      </c>
      <c r="B9" s="1" t="s">
        <v>309</v>
      </c>
    </row>
    <row r="10" spans="1:2">
      <c r="A10" s="1">
        <v>6</v>
      </c>
      <c r="B10" s="1" t="s">
        <v>309</v>
      </c>
    </row>
    <row r="11" spans="1:2">
      <c r="A11" s="1">
        <v>7</v>
      </c>
      <c r="B11" s="1" t="s">
        <v>309</v>
      </c>
    </row>
    <row r="12" spans="1:2">
      <c r="A12" s="1">
        <v>8</v>
      </c>
      <c r="B12" s="1" t="s">
        <v>309</v>
      </c>
    </row>
    <row r="13" spans="1:2">
      <c r="A13" s="1">
        <v>9</v>
      </c>
      <c r="B13" s="1" t="s">
        <v>309</v>
      </c>
    </row>
    <row r="14" spans="1:2">
      <c r="A14" s="1">
        <v>10</v>
      </c>
      <c r="B14" s="1" t="s">
        <v>309</v>
      </c>
    </row>
    <row r="15" spans="1:2">
      <c r="A15" s="1">
        <v>11</v>
      </c>
      <c r="B15" s="1" t="s">
        <v>309</v>
      </c>
    </row>
    <row r="16" spans="1:2">
      <c r="A16" s="1">
        <v>12</v>
      </c>
      <c r="B16" s="1" t="s">
        <v>309</v>
      </c>
    </row>
    <row r="17" spans="1:2">
      <c r="A17" s="1">
        <v>13</v>
      </c>
      <c r="B17" s="1" t="s">
        <v>309</v>
      </c>
    </row>
    <row r="18" spans="1:2">
      <c r="A18" s="1">
        <v>14</v>
      </c>
      <c r="B18" s="1" t="s">
        <v>309</v>
      </c>
    </row>
    <row r="19" spans="1:2">
      <c r="A19" s="1">
        <v>15</v>
      </c>
      <c r="B19" s="1" t="s">
        <v>309</v>
      </c>
    </row>
    <row r="20" spans="1:2">
      <c r="A20" s="1">
        <v>16</v>
      </c>
      <c r="B20" s="1" t="s">
        <v>309</v>
      </c>
    </row>
    <row r="21" spans="1:2">
      <c r="A21" s="1">
        <v>17</v>
      </c>
      <c r="B21" s="1" t="s">
        <v>309</v>
      </c>
    </row>
    <row r="22" spans="1:2">
      <c r="A22" s="1">
        <v>18</v>
      </c>
      <c r="B22" s="1" t="s">
        <v>309</v>
      </c>
    </row>
    <row r="23" spans="1:2">
      <c r="A23" s="1">
        <v>19</v>
      </c>
      <c r="B23" s="1" t="s">
        <v>309</v>
      </c>
    </row>
    <row r="24" spans="1:2">
      <c r="A24" s="1">
        <v>20</v>
      </c>
      <c r="B24" s="1" t="s">
        <v>309</v>
      </c>
    </row>
    <row r="25" spans="1:2">
      <c r="A25" s="1">
        <v>21</v>
      </c>
      <c r="B25" s="1" t="s">
        <v>309</v>
      </c>
    </row>
    <row r="26" spans="1:2">
      <c r="A26" s="1">
        <v>22</v>
      </c>
      <c r="B26" s="1" t="s">
        <v>309</v>
      </c>
    </row>
    <row r="27" spans="1:2">
      <c r="A27" s="1">
        <v>23</v>
      </c>
      <c r="B27" s="1" t="s">
        <v>309</v>
      </c>
    </row>
    <row r="28" spans="1:2">
      <c r="A28" s="1">
        <v>24</v>
      </c>
      <c r="B28" s="1" t="s">
        <v>309</v>
      </c>
    </row>
    <row r="29" spans="1:2">
      <c r="A29" s="1">
        <v>25</v>
      </c>
      <c r="B29" s="1" t="s">
        <v>309</v>
      </c>
    </row>
    <row r="30" spans="1:2">
      <c r="A30" s="1">
        <v>26</v>
      </c>
      <c r="B30" s="1" t="s">
        <v>309</v>
      </c>
    </row>
    <row r="31" spans="1:2">
      <c r="A31" s="1">
        <v>27</v>
      </c>
      <c r="B31" s="1" t="s">
        <v>309</v>
      </c>
    </row>
    <row r="32" spans="1:2">
      <c r="A32" s="1">
        <v>28</v>
      </c>
      <c r="B32" s="1" t="s">
        <v>309</v>
      </c>
    </row>
    <row r="33" spans="1:2">
      <c r="A33" s="1">
        <v>29</v>
      </c>
      <c r="B33" s="1" t="s">
        <v>309</v>
      </c>
    </row>
    <row r="34" spans="1:2">
      <c r="A34" s="1">
        <v>30</v>
      </c>
      <c r="B34" s="1" t="s">
        <v>309</v>
      </c>
    </row>
    <row r="35" spans="1:2">
      <c r="A35" s="1">
        <v>31</v>
      </c>
      <c r="B35" s="1" t="s">
        <v>309</v>
      </c>
    </row>
    <row r="36" spans="1:2">
      <c r="A36" s="1">
        <v>32</v>
      </c>
      <c r="B36" s="1" t="s">
        <v>309</v>
      </c>
    </row>
    <row r="37" spans="1:2">
      <c r="A37" s="1">
        <v>33</v>
      </c>
      <c r="B37" s="1" t="s">
        <v>309</v>
      </c>
    </row>
    <row r="38" spans="1:2">
      <c r="A38" s="1">
        <v>34</v>
      </c>
      <c r="B38" s="1" t="s">
        <v>309</v>
      </c>
    </row>
    <row r="39" spans="1:2">
      <c r="A39" s="1">
        <v>35</v>
      </c>
      <c r="B39" s="1" t="s">
        <v>309</v>
      </c>
    </row>
    <row r="40" spans="1:2">
      <c r="A40" s="1">
        <v>36</v>
      </c>
      <c r="B40" s="1" t="s">
        <v>309</v>
      </c>
    </row>
    <row r="41" spans="1:2">
      <c r="A41" s="1">
        <v>37</v>
      </c>
      <c r="B41" s="1" t="s">
        <v>309</v>
      </c>
    </row>
    <row r="42" spans="1:2">
      <c r="A42" s="1">
        <v>38</v>
      </c>
      <c r="B42" s="1" t="s">
        <v>309</v>
      </c>
    </row>
    <row r="43" spans="1:2">
      <c r="A43" s="1">
        <v>39</v>
      </c>
      <c r="B43" s="1" t="s">
        <v>309</v>
      </c>
    </row>
    <row r="44" spans="1:2">
      <c r="A44" s="1">
        <v>40</v>
      </c>
      <c r="B44" s="1" t="s">
        <v>309</v>
      </c>
    </row>
    <row r="45" spans="1:2">
      <c r="A45" s="37">
        <v>41</v>
      </c>
      <c r="B45" s="37" t="s">
        <v>309</v>
      </c>
    </row>
    <row r="46" spans="1:2">
      <c r="A46" s="1">
        <v>42</v>
      </c>
      <c r="B46" s="38" t="s">
        <v>310</v>
      </c>
    </row>
    <row r="47" spans="1:2">
      <c r="A47" s="1">
        <v>43</v>
      </c>
      <c r="B47" s="38" t="s">
        <v>310</v>
      </c>
    </row>
    <row r="48" spans="1:2">
      <c r="A48" s="1">
        <v>44</v>
      </c>
      <c r="B48" s="38" t="s">
        <v>310</v>
      </c>
    </row>
    <row r="49" spans="1:2">
      <c r="A49" s="1">
        <v>45</v>
      </c>
      <c r="B49" s="38" t="s">
        <v>310</v>
      </c>
    </row>
    <row r="50" spans="1:2">
      <c r="A50" s="1">
        <v>46</v>
      </c>
      <c r="B50" s="38" t="s">
        <v>310</v>
      </c>
    </row>
    <row r="51" spans="1:2">
      <c r="A51" s="1">
        <v>47</v>
      </c>
      <c r="B51" s="38" t="s">
        <v>310</v>
      </c>
    </row>
    <row r="52" spans="1:2">
      <c r="A52" s="1">
        <v>48</v>
      </c>
      <c r="B52" s="38" t="s">
        <v>310</v>
      </c>
    </row>
    <row r="53" spans="1:2">
      <c r="A53" s="1">
        <v>49</v>
      </c>
      <c r="B53" s="38" t="s">
        <v>310</v>
      </c>
    </row>
    <row r="54" spans="1:2">
      <c r="A54" s="1">
        <v>50</v>
      </c>
      <c r="B54" s="38" t="s">
        <v>310</v>
      </c>
    </row>
    <row r="55" spans="1:2">
      <c r="A55" s="1">
        <v>51</v>
      </c>
      <c r="B55" s="38" t="s">
        <v>310</v>
      </c>
    </row>
    <row r="56" spans="1:2">
      <c r="A56" s="1">
        <v>52</v>
      </c>
      <c r="B56" s="38" t="s">
        <v>310</v>
      </c>
    </row>
    <row r="57" spans="1:2">
      <c r="A57" s="1">
        <v>53</v>
      </c>
      <c r="B57" s="38" t="s">
        <v>310</v>
      </c>
    </row>
    <row r="58" spans="1:2">
      <c r="A58" s="1">
        <v>54</v>
      </c>
      <c r="B58" s="38" t="s">
        <v>310</v>
      </c>
    </row>
    <row r="59" spans="1:2">
      <c r="A59" s="1">
        <v>55</v>
      </c>
      <c r="B59" s="38" t="s">
        <v>310</v>
      </c>
    </row>
    <row r="60" spans="1:2">
      <c r="A60" s="1">
        <v>56</v>
      </c>
      <c r="B60" s="38" t="s">
        <v>310</v>
      </c>
    </row>
    <row r="61" spans="1:2">
      <c r="A61" s="1">
        <v>57</v>
      </c>
      <c r="B61" s="38" t="s">
        <v>310</v>
      </c>
    </row>
    <row r="62" spans="1:2">
      <c r="A62" s="1">
        <v>58</v>
      </c>
      <c r="B62" s="38" t="s">
        <v>310</v>
      </c>
    </row>
    <row r="63" spans="1:2">
      <c r="A63" s="1">
        <v>59</v>
      </c>
      <c r="B63" s="38" t="s">
        <v>310</v>
      </c>
    </row>
    <row r="64" spans="1:2">
      <c r="A64" s="1">
        <v>60</v>
      </c>
      <c r="B64" s="38" t="s">
        <v>310</v>
      </c>
    </row>
    <row r="65" spans="1:2">
      <c r="A65" s="37">
        <v>61</v>
      </c>
      <c r="B65" s="37" t="s">
        <v>310</v>
      </c>
    </row>
    <row r="66" spans="1:2">
      <c r="A66" s="1">
        <v>62</v>
      </c>
      <c r="B66" s="1" t="s">
        <v>312</v>
      </c>
    </row>
    <row r="67" spans="1:2">
      <c r="A67" s="1">
        <v>63</v>
      </c>
      <c r="B67" s="1" t="s">
        <v>312</v>
      </c>
    </row>
    <row r="68" spans="1:2">
      <c r="A68" s="1">
        <v>64</v>
      </c>
      <c r="B68" s="1" t="s">
        <v>312</v>
      </c>
    </row>
    <row r="69" spans="1:2">
      <c r="A69" s="1">
        <v>65</v>
      </c>
      <c r="B69" s="1" t="s">
        <v>312</v>
      </c>
    </row>
    <row r="70" spans="1:2">
      <c r="A70" s="1">
        <v>66</v>
      </c>
      <c r="B70" s="1" t="s">
        <v>312</v>
      </c>
    </row>
    <row r="71" spans="1:2">
      <c r="A71" s="1">
        <v>67</v>
      </c>
      <c r="B71" s="1" t="s">
        <v>312</v>
      </c>
    </row>
    <row r="72" spans="1:2">
      <c r="A72" s="1">
        <v>68</v>
      </c>
      <c r="B72" s="1" t="s">
        <v>312</v>
      </c>
    </row>
    <row r="73" spans="1:2">
      <c r="A73" s="1">
        <v>69</v>
      </c>
      <c r="B73" s="1" t="s">
        <v>312</v>
      </c>
    </row>
    <row r="74" spans="1:2">
      <c r="A74" s="1">
        <v>70</v>
      </c>
      <c r="B74" s="1" t="s">
        <v>312</v>
      </c>
    </row>
    <row r="75" spans="1:2">
      <c r="A75" s="37">
        <v>71</v>
      </c>
      <c r="B75" s="37" t="s">
        <v>312</v>
      </c>
    </row>
    <row r="76" spans="1:2">
      <c r="A76" s="1">
        <v>72</v>
      </c>
      <c r="B76" s="1" t="s">
        <v>311</v>
      </c>
    </row>
    <row r="77" spans="1:2">
      <c r="A77" s="1">
        <v>73</v>
      </c>
      <c r="B77" s="1" t="s">
        <v>311</v>
      </c>
    </row>
    <row r="78" spans="1:2">
      <c r="A78" s="1">
        <v>74</v>
      </c>
      <c r="B78" s="1" t="s">
        <v>311</v>
      </c>
    </row>
    <row r="79" spans="1:2">
      <c r="A79" s="1">
        <v>75</v>
      </c>
      <c r="B79" s="1" t="s">
        <v>311</v>
      </c>
    </row>
    <row r="80" spans="1:2">
      <c r="A80" s="39">
        <v>76</v>
      </c>
      <c r="B80" s="39" t="s">
        <v>311</v>
      </c>
    </row>
    <row r="81" spans="1:2">
      <c r="A81" s="1">
        <v>77</v>
      </c>
      <c r="B81" s="1" t="s">
        <v>108</v>
      </c>
    </row>
    <row r="82" spans="1:2">
      <c r="A82" s="1">
        <v>78</v>
      </c>
      <c r="B82" s="1" t="s">
        <v>108</v>
      </c>
    </row>
    <row r="83" spans="1:2">
      <c r="A83" s="1">
        <v>79</v>
      </c>
      <c r="B83" s="1" t="s">
        <v>108</v>
      </c>
    </row>
    <row r="84" spans="1:2">
      <c r="A84" s="1">
        <v>80</v>
      </c>
      <c r="B84" s="1" t="s">
        <v>108</v>
      </c>
    </row>
    <row r="85" spans="1:2">
      <c r="A85" s="40">
        <v>81</v>
      </c>
      <c r="B85" s="40" t="s">
        <v>108</v>
      </c>
    </row>
    <row r="86" spans="1:2">
      <c r="A86" s="1">
        <v>82</v>
      </c>
      <c r="B86" s="1" t="s">
        <v>313</v>
      </c>
    </row>
    <row r="87" spans="1:2">
      <c r="A87" s="1">
        <v>83</v>
      </c>
      <c r="B87" s="1" t="s">
        <v>313</v>
      </c>
    </row>
    <row r="88" spans="1:2">
      <c r="A88" s="1">
        <v>84</v>
      </c>
      <c r="B88" s="1" t="s">
        <v>313</v>
      </c>
    </row>
    <row r="89" spans="1:2">
      <c r="A89" s="1">
        <v>85</v>
      </c>
      <c r="B89" s="1" t="s">
        <v>313</v>
      </c>
    </row>
    <row r="90" spans="1:2">
      <c r="A90" s="1">
        <v>86</v>
      </c>
      <c r="B90" s="1" t="s">
        <v>313</v>
      </c>
    </row>
    <row r="91" spans="1:2">
      <c r="A91" s="41">
        <v>87</v>
      </c>
      <c r="B91" s="41" t="s">
        <v>313</v>
      </c>
    </row>
    <row r="92" spans="1:2">
      <c r="A92" s="1">
        <v>88</v>
      </c>
      <c r="B92" s="1" t="s">
        <v>314</v>
      </c>
    </row>
    <row r="93" spans="1:2">
      <c r="A93" s="1">
        <v>89</v>
      </c>
      <c r="B93" s="1" t="s">
        <v>314</v>
      </c>
    </row>
    <row r="94" spans="1:2">
      <c r="A94" s="1">
        <v>90</v>
      </c>
      <c r="B94" s="1" t="s">
        <v>314</v>
      </c>
    </row>
    <row r="95" spans="1:2">
      <c r="A95" s="1">
        <v>91</v>
      </c>
      <c r="B95" s="1" t="s">
        <v>314</v>
      </c>
    </row>
    <row r="96" spans="1:2">
      <c r="A96" s="1">
        <v>92</v>
      </c>
      <c r="B96" s="1" t="s">
        <v>314</v>
      </c>
    </row>
    <row r="97" spans="1:2">
      <c r="A97" s="1">
        <v>93</v>
      </c>
      <c r="B97" s="1" t="s">
        <v>314</v>
      </c>
    </row>
    <row r="98" spans="1:2">
      <c r="A98" s="1">
        <v>94</v>
      </c>
      <c r="B98" s="1" t="s">
        <v>314</v>
      </c>
    </row>
    <row r="99" spans="1:2">
      <c r="A99" s="1">
        <v>95</v>
      </c>
      <c r="B99" s="1" t="s">
        <v>314</v>
      </c>
    </row>
    <row r="100" spans="1:2">
      <c r="A100" s="1">
        <v>96</v>
      </c>
      <c r="B100" s="1" t="s">
        <v>314</v>
      </c>
    </row>
    <row r="101" spans="1:2">
      <c r="A101" s="1">
        <v>97</v>
      </c>
      <c r="B101" s="1" t="s">
        <v>314</v>
      </c>
    </row>
    <row r="102" spans="1:2">
      <c r="A102" s="1">
        <v>98</v>
      </c>
      <c r="B102" s="1" t="s">
        <v>314</v>
      </c>
    </row>
    <row r="103" spans="1:2">
      <c r="A103" s="1">
        <v>99</v>
      </c>
      <c r="B103" s="1" t="s">
        <v>314</v>
      </c>
    </row>
    <row r="104" spans="1:2">
      <c r="A104" s="1">
        <v>100</v>
      </c>
      <c r="B104" s="1" t="s">
        <v>314</v>
      </c>
    </row>
    <row r="105" spans="1:2">
      <c r="A105" s="1">
        <v>101</v>
      </c>
      <c r="B105" s="1" t="s">
        <v>314</v>
      </c>
    </row>
    <row r="106" spans="1:2">
      <c r="A106" s="1">
        <v>102</v>
      </c>
      <c r="B106" s="1" t="s">
        <v>314</v>
      </c>
    </row>
    <row r="107" spans="1:2">
      <c r="A107" s="1">
        <v>103</v>
      </c>
      <c r="B107" s="1" t="s">
        <v>314</v>
      </c>
    </row>
    <row r="108" spans="1:2">
      <c r="A108" s="1">
        <v>104</v>
      </c>
      <c r="B108" s="1" t="s">
        <v>314</v>
      </c>
    </row>
    <row r="109" spans="1:2">
      <c r="A109" s="1">
        <v>105</v>
      </c>
      <c r="B109" s="1" t="s">
        <v>314</v>
      </c>
    </row>
    <row r="110" spans="1:2">
      <c r="A110" s="42">
        <v>106</v>
      </c>
      <c r="B110" s="42" t="s">
        <v>314</v>
      </c>
    </row>
    <row r="111" spans="1:2">
      <c r="A111" s="1">
        <v>107</v>
      </c>
      <c r="B111" s="1" t="s">
        <v>315</v>
      </c>
    </row>
    <row r="112" spans="1:2">
      <c r="A112" s="1">
        <v>108</v>
      </c>
      <c r="B112" s="1" t="s">
        <v>315</v>
      </c>
    </row>
    <row r="113" spans="1:2">
      <c r="A113" s="1">
        <v>109</v>
      </c>
      <c r="B113" s="1" t="s">
        <v>315</v>
      </c>
    </row>
    <row r="114" spans="1:2">
      <c r="A114" s="1">
        <v>110</v>
      </c>
      <c r="B114" s="1" t="s">
        <v>315</v>
      </c>
    </row>
    <row r="115" spans="1:2">
      <c r="A115" s="1">
        <v>111</v>
      </c>
      <c r="B115" s="1" t="s">
        <v>315</v>
      </c>
    </row>
    <row r="116" spans="1:2">
      <c r="A116" s="1">
        <v>112</v>
      </c>
      <c r="B116" s="1" t="s">
        <v>315</v>
      </c>
    </row>
    <row r="117" spans="1:2">
      <c r="A117" s="1">
        <v>113</v>
      </c>
      <c r="B117" s="1" t="s">
        <v>315</v>
      </c>
    </row>
    <row r="118" spans="1:2">
      <c r="A118" s="1">
        <v>114</v>
      </c>
      <c r="B118" s="1" t="s">
        <v>315</v>
      </c>
    </row>
    <row r="119" spans="1:2">
      <c r="A119" s="1">
        <v>115</v>
      </c>
      <c r="B119" s="1" t="s">
        <v>315</v>
      </c>
    </row>
    <row r="120" spans="1:2">
      <c r="A120" s="1">
        <v>116</v>
      </c>
      <c r="B120" s="1" t="s">
        <v>315</v>
      </c>
    </row>
    <row r="121" spans="1:2">
      <c r="A121" s="1">
        <v>117</v>
      </c>
      <c r="B121" s="1" t="s">
        <v>315</v>
      </c>
    </row>
    <row r="122" spans="1:2">
      <c r="A122" s="1">
        <v>118</v>
      </c>
      <c r="B122" s="1" t="s">
        <v>315</v>
      </c>
    </row>
    <row r="123" spans="1:2">
      <c r="A123" s="1">
        <v>119</v>
      </c>
      <c r="B123" s="1" t="s">
        <v>315</v>
      </c>
    </row>
    <row r="124" spans="1:2">
      <c r="A124" s="1">
        <v>120</v>
      </c>
      <c r="B124" s="1" t="s">
        <v>315</v>
      </c>
    </row>
    <row r="125" spans="1:2">
      <c r="A125" s="1">
        <v>121</v>
      </c>
      <c r="B125" s="1" t="s">
        <v>315</v>
      </c>
    </row>
    <row r="126" spans="1:2">
      <c r="A126" s="1">
        <v>122</v>
      </c>
      <c r="B126" s="1" t="s">
        <v>315</v>
      </c>
    </row>
    <row r="127" spans="1:2">
      <c r="A127" s="1">
        <v>123</v>
      </c>
      <c r="B127" s="1" t="s">
        <v>315</v>
      </c>
    </row>
    <row r="128" spans="1:2">
      <c r="A128" s="1">
        <v>124</v>
      </c>
      <c r="B128" s="1" t="s">
        <v>315</v>
      </c>
    </row>
    <row r="129" spans="1:2">
      <c r="A129" s="1">
        <v>125</v>
      </c>
      <c r="B129" s="1" t="s">
        <v>315</v>
      </c>
    </row>
    <row r="130" spans="1:2">
      <c r="A130" s="1">
        <v>126</v>
      </c>
      <c r="B130" s="1" t="s">
        <v>315</v>
      </c>
    </row>
    <row r="131" spans="1:2">
      <c r="A131" s="1">
        <v>127</v>
      </c>
      <c r="B131" s="1" t="s">
        <v>315</v>
      </c>
    </row>
    <row r="132" spans="1:2">
      <c r="A132" s="1">
        <v>128</v>
      </c>
      <c r="B132" s="1" t="s">
        <v>315</v>
      </c>
    </row>
    <row r="133" spans="1:2">
      <c r="A133" s="43">
        <v>129</v>
      </c>
      <c r="B133" s="43" t="s">
        <v>315</v>
      </c>
    </row>
    <row r="134" spans="1:2">
      <c r="A134" s="1">
        <v>130</v>
      </c>
      <c r="B134" s="1" t="s">
        <v>316</v>
      </c>
    </row>
    <row r="135" spans="1:2">
      <c r="A135" s="1">
        <v>131</v>
      </c>
      <c r="B135" s="1" t="s">
        <v>316</v>
      </c>
    </row>
    <row r="136" spans="1:2">
      <c r="A136" s="1">
        <v>132</v>
      </c>
      <c r="B136" s="1" t="s">
        <v>316</v>
      </c>
    </row>
    <row r="137" spans="1:2">
      <c r="A137" s="1">
        <v>133</v>
      </c>
      <c r="B137" s="1" t="s">
        <v>316</v>
      </c>
    </row>
    <row r="138" spans="1:2">
      <c r="A138" s="1">
        <v>134</v>
      </c>
      <c r="B138" s="1" t="s">
        <v>316</v>
      </c>
    </row>
    <row r="139" spans="1:2">
      <c r="A139" s="1">
        <v>135</v>
      </c>
      <c r="B139" s="1" t="s">
        <v>316</v>
      </c>
    </row>
    <row r="140" spans="1:2">
      <c r="A140" s="1">
        <v>136</v>
      </c>
      <c r="B140" s="1" t="s">
        <v>316</v>
      </c>
    </row>
    <row r="141" spans="1:2">
      <c r="A141" s="1">
        <v>137</v>
      </c>
      <c r="B141" s="1" t="s">
        <v>316</v>
      </c>
    </row>
    <row r="142" spans="1:2">
      <c r="A142" s="1">
        <v>138</v>
      </c>
      <c r="B142" s="1" t="s">
        <v>316</v>
      </c>
    </row>
    <row r="143" spans="1:2">
      <c r="A143" s="1">
        <v>139</v>
      </c>
      <c r="B143" s="1" t="s">
        <v>316</v>
      </c>
    </row>
    <row r="144" spans="1:2">
      <c r="A144" s="1">
        <v>140</v>
      </c>
      <c r="B144" s="1" t="s">
        <v>316</v>
      </c>
    </row>
    <row r="145" spans="1:2">
      <c r="A145" s="1">
        <v>141</v>
      </c>
      <c r="B145" s="1" t="s">
        <v>316</v>
      </c>
    </row>
    <row r="146" spans="1:2">
      <c r="A146" s="1">
        <v>142</v>
      </c>
      <c r="B146" s="1" t="s">
        <v>316</v>
      </c>
    </row>
    <row r="147" spans="1:2">
      <c r="A147" s="1">
        <v>143</v>
      </c>
      <c r="B147" s="1" t="s">
        <v>316</v>
      </c>
    </row>
    <row r="148" spans="1:2">
      <c r="A148" s="1">
        <v>144</v>
      </c>
      <c r="B148" s="1" t="s">
        <v>316</v>
      </c>
    </row>
    <row r="149" spans="1:2">
      <c r="A149" s="1">
        <v>145</v>
      </c>
      <c r="B149" s="1" t="s">
        <v>316</v>
      </c>
    </row>
    <row r="150" spans="1:2">
      <c r="A150" s="1">
        <v>146</v>
      </c>
      <c r="B150" s="1" t="s">
        <v>316</v>
      </c>
    </row>
    <row r="151" spans="1:2">
      <c r="A151" s="1">
        <v>147</v>
      </c>
      <c r="B151" s="1" t="s">
        <v>316</v>
      </c>
    </row>
    <row r="152" spans="1:2">
      <c r="A152" s="1">
        <v>148</v>
      </c>
      <c r="B152" s="1" t="s">
        <v>316</v>
      </c>
    </row>
    <row r="153" spans="1:2">
      <c r="A153" s="1">
        <v>149</v>
      </c>
      <c r="B153" s="1" t="s">
        <v>316</v>
      </c>
    </row>
    <row r="154" spans="1:2">
      <c r="A154" s="44">
        <v>150</v>
      </c>
      <c r="B154" s="44" t="s">
        <v>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tabSelected="1" zoomScale="131" zoomScaleNormal="131" workbookViewId="0">
      <selection activeCell="G3" sqref="G3"/>
    </sheetView>
  </sheetViews>
  <sheetFormatPr defaultRowHeight="15.75"/>
  <cols>
    <col min="1" max="1" width="3.25" style="141" customWidth="1"/>
    <col min="2" max="2" width="3.125" style="141" customWidth="1"/>
    <col min="3" max="4" width="9" style="141"/>
    <col min="5" max="5" width="18.25" style="141" customWidth="1"/>
    <col min="6" max="6" width="5.125" style="141" customWidth="1"/>
    <col min="7" max="7" width="63" style="141" customWidth="1"/>
    <col min="8" max="8" width="10.5" style="141" customWidth="1"/>
    <col min="9" max="9" width="2.625" style="141" customWidth="1"/>
    <col min="10" max="10" width="9" style="141"/>
    <col min="11" max="11" width="14.25" style="141" customWidth="1"/>
    <col min="12" max="12" width="3.5" style="141" customWidth="1"/>
    <col min="13" max="13" width="9" style="141"/>
  </cols>
  <sheetData>
    <row r="1" spans="2:11" ht="16.5" thickBot="1"/>
    <row r="2" spans="2:11">
      <c r="B2" s="142"/>
      <c r="C2" s="143"/>
      <c r="D2" s="143"/>
      <c r="E2" s="143"/>
      <c r="F2" s="143"/>
      <c r="G2" s="143"/>
      <c r="H2" s="144"/>
      <c r="I2" s="142"/>
      <c r="J2" s="143"/>
      <c r="K2" s="144"/>
    </row>
    <row r="3" spans="2:11" ht="26.25">
      <c r="B3" s="145"/>
      <c r="C3" s="216" t="s">
        <v>379</v>
      </c>
      <c r="D3" s="216"/>
      <c r="E3" s="216"/>
      <c r="F3" s="146"/>
      <c r="G3" s="140" t="s">
        <v>674</v>
      </c>
      <c r="H3" s="147"/>
      <c r="I3" s="145"/>
      <c r="J3" s="146"/>
      <c r="K3" s="147"/>
    </row>
    <row r="4" spans="2:11" ht="18.75">
      <c r="B4" s="145"/>
      <c r="C4" s="148"/>
      <c r="D4" s="146"/>
      <c r="E4" s="146"/>
      <c r="F4" s="146"/>
      <c r="G4" s="146"/>
      <c r="H4" s="147"/>
      <c r="I4" s="145"/>
      <c r="J4" s="146"/>
      <c r="K4" s="147"/>
    </row>
    <row r="5" spans="2:11" ht="18.75">
      <c r="B5" s="145"/>
      <c r="C5" s="149" t="s">
        <v>380</v>
      </c>
      <c r="D5" s="146"/>
      <c r="E5" s="146"/>
      <c r="F5" s="146"/>
      <c r="G5" s="150"/>
      <c r="H5" s="147"/>
      <c r="I5" s="145"/>
      <c r="J5" s="146"/>
      <c r="K5" s="147"/>
    </row>
    <row r="6" spans="2:11" ht="24.95" customHeight="1" thickBot="1">
      <c r="B6" s="145"/>
      <c r="C6" s="148"/>
      <c r="D6" s="146"/>
      <c r="E6" s="146"/>
      <c r="F6" s="146"/>
      <c r="G6" s="146"/>
      <c r="H6" s="147"/>
      <c r="I6" s="145"/>
      <c r="J6" s="146"/>
      <c r="K6" s="147"/>
    </row>
    <row r="7" spans="2:11" ht="24.95" customHeight="1" thickBot="1">
      <c r="B7" s="145"/>
      <c r="C7" s="148" t="s">
        <v>381</v>
      </c>
      <c r="D7" s="146"/>
      <c r="E7" s="146"/>
      <c r="F7" s="146"/>
      <c r="G7" s="151" t="str">
        <f>VLOOKUP($G$3,'DATA SHEET'!$B$10:$AG$221,31,FALSE)</f>
        <v>STOVAX</v>
      </c>
      <c r="H7" s="147"/>
      <c r="I7" s="145"/>
      <c r="J7" s="146"/>
      <c r="K7" s="147"/>
    </row>
    <row r="8" spans="2:11" ht="24.95" customHeight="1" thickBot="1">
      <c r="B8" s="145"/>
      <c r="C8" s="148"/>
      <c r="D8" s="146"/>
      <c r="E8" s="146"/>
      <c r="F8" s="146"/>
      <c r="G8" s="152"/>
      <c r="H8" s="147"/>
      <c r="I8" s="145"/>
      <c r="J8" s="146"/>
      <c r="K8" s="147"/>
    </row>
    <row r="9" spans="2:11" ht="24.95" customHeight="1" thickBot="1">
      <c r="B9" s="145"/>
      <c r="C9" s="148" t="s">
        <v>382</v>
      </c>
      <c r="D9" s="146"/>
      <c r="E9" s="146"/>
      <c r="F9" s="146"/>
      <c r="G9" s="151" t="str">
        <f>VLOOKUP($G$3,'DATA SHEET'!$B$10:$AG$221,1,FALSE)</f>
        <v>View - 8 - MF</v>
      </c>
      <c r="H9" s="147"/>
      <c r="I9" s="145"/>
      <c r="J9" s="146"/>
      <c r="K9" s="147"/>
    </row>
    <row r="10" spans="2:11" ht="24.95" customHeight="1" thickBot="1">
      <c r="B10" s="145"/>
      <c r="C10" s="148"/>
      <c r="D10" s="146"/>
      <c r="E10" s="146"/>
      <c r="F10" s="146"/>
      <c r="G10" s="152"/>
      <c r="H10" s="147"/>
      <c r="I10" s="145"/>
      <c r="J10" s="146"/>
      <c r="K10" s="147"/>
    </row>
    <row r="11" spans="2:11" ht="24.95" customHeight="1" thickBot="1">
      <c r="B11" s="145"/>
      <c r="C11" s="148" t="s">
        <v>383</v>
      </c>
      <c r="D11" s="146"/>
      <c r="E11" s="146"/>
      <c r="F11" s="146"/>
      <c r="G11" s="151" t="str">
        <f>VLOOKUP($G$3,'DATA SHEET'!$B$10:$AG$221,18,FALSE)</f>
        <v>A</v>
      </c>
      <c r="H11" s="147"/>
      <c r="I11" s="145"/>
      <c r="J11" s="146"/>
      <c r="K11" s="147"/>
    </row>
    <row r="12" spans="2:11" ht="24.95" customHeight="1" thickBot="1">
      <c r="B12" s="145"/>
      <c r="C12" s="148"/>
      <c r="D12" s="146"/>
      <c r="E12" s="146"/>
      <c r="F12" s="146"/>
      <c r="G12" s="152"/>
      <c r="H12" s="147"/>
      <c r="I12" s="145"/>
      <c r="J12" s="146"/>
      <c r="K12" s="147"/>
    </row>
    <row r="13" spans="2:11" ht="24.95" customHeight="1" thickBot="1">
      <c r="B13" s="145"/>
      <c r="C13" s="148" t="s">
        <v>384</v>
      </c>
      <c r="D13" s="146"/>
      <c r="E13" s="146"/>
      <c r="F13" s="146"/>
      <c r="G13" s="153">
        <f>VLOOKUP($G$3,'DATA SHEET'!$B$10:$AG$221,8,FALSE)</f>
        <v>8</v>
      </c>
      <c r="H13" s="147"/>
      <c r="I13" s="145"/>
      <c r="J13" s="146"/>
      <c r="K13" s="147"/>
    </row>
    <row r="14" spans="2:11" ht="24.95" customHeight="1" thickBot="1">
      <c r="B14" s="145"/>
      <c r="C14" s="148"/>
      <c r="D14" s="146"/>
      <c r="E14" s="146"/>
      <c r="F14" s="146"/>
      <c r="G14" s="154"/>
      <c r="H14" s="147"/>
      <c r="I14" s="145"/>
      <c r="J14" s="146"/>
      <c r="K14" s="147"/>
    </row>
    <row r="15" spans="2:11" ht="24.95" customHeight="1" thickBot="1">
      <c r="B15" s="145"/>
      <c r="C15" s="148" t="s">
        <v>393</v>
      </c>
      <c r="D15" s="146"/>
      <c r="E15" s="146"/>
      <c r="F15" s="146"/>
      <c r="G15" s="153" t="str">
        <f>VLOOKUP($G$3,'DATA SHEET'!$B$10:$AG$221,12,FALSE)</f>
        <v>--</v>
      </c>
      <c r="H15" s="147"/>
      <c r="I15" s="145"/>
      <c r="J15" s="146"/>
      <c r="K15" s="147"/>
    </row>
    <row r="16" spans="2:11" ht="16.5" thickBot="1">
      <c r="B16" s="145"/>
      <c r="C16" s="146"/>
      <c r="D16" s="146"/>
      <c r="E16" s="146"/>
      <c r="F16" s="146"/>
      <c r="G16" s="146"/>
      <c r="H16" s="147"/>
      <c r="I16" s="145"/>
      <c r="J16" s="146"/>
      <c r="K16" s="147"/>
    </row>
    <row r="17" spans="2:11">
      <c r="B17" s="142"/>
      <c r="C17" s="143"/>
      <c r="D17" s="143"/>
      <c r="E17" s="143"/>
      <c r="F17" s="143"/>
      <c r="G17" s="143"/>
      <c r="H17" s="143"/>
      <c r="I17" s="143"/>
      <c r="J17" s="143"/>
      <c r="K17" s="144"/>
    </row>
    <row r="18" spans="2:11">
      <c r="B18" s="145"/>
      <c r="C18" s="146"/>
      <c r="D18" s="146"/>
      <c r="E18" s="146"/>
      <c r="F18" s="146"/>
      <c r="G18" s="146"/>
      <c r="H18" s="146"/>
      <c r="I18" s="146"/>
      <c r="J18" s="146"/>
      <c r="K18" s="147"/>
    </row>
    <row r="19" spans="2:11">
      <c r="B19" s="145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2:11">
      <c r="B20" s="145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2:11" ht="16.5" thickBot="1">
      <c r="B21" s="155"/>
      <c r="C21" s="156"/>
      <c r="D21" s="156"/>
      <c r="E21" s="156"/>
      <c r="F21" s="156"/>
      <c r="G21" s="156"/>
      <c r="H21" s="156"/>
      <c r="I21" s="156"/>
      <c r="J21" s="156"/>
      <c r="K21" s="157"/>
    </row>
    <row r="23" spans="2:11" hidden="1">
      <c r="K23" s="158" t="s">
        <v>390</v>
      </c>
    </row>
    <row r="24" spans="2:11" hidden="1">
      <c r="K24" s="159" t="s">
        <v>579</v>
      </c>
    </row>
    <row r="25" spans="2:11" hidden="1">
      <c r="K25" s="159" t="s">
        <v>580</v>
      </c>
    </row>
    <row r="26" spans="2:11" hidden="1">
      <c r="K26" s="159" t="s">
        <v>581</v>
      </c>
    </row>
    <row r="27" spans="2:11" hidden="1">
      <c r="K27" s="159" t="s">
        <v>582</v>
      </c>
    </row>
    <row r="28" spans="2:11" hidden="1">
      <c r="K28" s="159" t="s">
        <v>509</v>
      </c>
    </row>
    <row r="29" spans="2:11" hidden="1">
      <c r="K29" s="159" t="s">
        <v>583</v>
      </c>
    </row>
    <row r="30" spans="2:11" hidden="1">
      <c r="K30" s="159" t="s">
        <v>510</v>
      </c>
    </row>
    <row r="31" spans="2:11" hidden="1">
      <c r="K31" s="159" t="s">
        <v>511</v>
      </c>
    </row>
    <row r="32" spans="2:11" hidden="1">
      <c r="K32" s="159" t="s">
        <v>584</v>
      </c>
    </row>
    <row r="33" spans="11:11" hidden="1">
      <c r="K33" s="159" t="s">
        <v>512</v>
      </c>
    </row>
    <row r="34" spans="11:11" hidden="1">
      <c r="K34" s="159" t="s">
        <v>513</v>
      </c>
    </row>
    <row r="35" spans="11:11" hidden="1">
      <c r="K35" s="159" t="s">
        <v>585</v>
      </c>
    </row>
    <row r="36" spans="11:11" hidden="1">
      <c r="K36" s="159" t="s">
        <v>514</v>
      </c>
    </row>
    <row r="37" spans="11:11" hidden="1">
      <c r="K37" s="159" t="s">
        <v>586</v>
      </c>
    </row>
    <row r="38" spans="11:11" hidden="1">
      <c r="K38" s="159" t="s">
        <v>515</v>
      </c>
    </row>
    <row r="39" spans="11:11" hidden="1">
      <c r="K39" s="159" t="s">
        <v>587</v>
      </c>
    </row>
    <row r="40" spans="11:11" hidden="1">
      <c r="K40" s="159" t="s">
        <v>516</v>
      </c>
    </row>
    <row r="41" spans="11:11" hidden="1">
      <c r="K41" s="159" t="s">
        <v>588</v>
      </c>
    </row>
    <row r="42" spans="11:11" hidden="1">
      <c r="K42" s="159" t="s">
        <v>589</v>
      </c>
    </row>
    <row r="43" spans="11:11" hidden="1">
      <c r="K43" s="159" t="s">
        <v>590</v>
      </c>
    </row>
    <row r="44" spans="11:11" hidden="1">
      <c r="K44" s="159" t="s">
        <v>591</v>
      </c>
    </row>
    <row r="45" spans="11:11" hidden="1">
      <c r="K45" s="159" t="s">
        <v>592</v>
      </c>
    </row>
    <row r="46" spans="11:11" hidden="1">
      <c r="K46" s="159" t="s">
        <v>593</v>
      </c>
    </row>
    <row r="47" spans="11:11" hidden="1">
      <c r="K47" s="159" t="s">
        <v>517</v>
      </c>
    </row>
    <row r="48" spans="11:11" hidden="1">
      <c r="K48" s="159" t="s">
        <v>518</v>
      </c>
    </row>
    <row r="49" spans="11:11" hidden="1">
      <c r="K49" s="159" t="s">
        <v>594</v>
      </c>
    </row>
    <row r="50" spans="11:11" hidden="1">
      <c r="K50" s="159" t="s">
        <v>595</v>
      </c>
    </row>
    <row r="51" spans="11:11" hidden="1">
      <c r="K51" s="159" t="s">
        <v>596</v>
      </c>
    </row>
    <row r="52" spans="11:11" hidden="1">
      <c r="K52" s="159" t="s">
        <v>519</v>
      </c>
    </row>
    <row r="53" spans="11:11" hidden="1">
      <c r="K53" s="159" t="s">
        <v>597</v>
      </c>
    </row>
    <row r="54" spans="11:11" hidden="1">
      <c r="K54" s="159" t="s">
        <v>520</v>
      </c>
    </row>
    <row r="55" spans="11:11" hidden="1">
      <c r="K55" s="159" t="s">
        <v>598</v>
      </c>
    </row>
    <row r="56" spans="11:11" hidden="1">
      <c r="K56" s="159" t="s">
        <v>521</v>
      </c>
    </row>
    <row r="57" spans="11:11" hidden="1">
      <c r="K57" s="159" t="s">
        <v>599</v>
      </c>
    </row>
    <row r="58" spans="11:11" hidden="1">
      <c r="K58" s="159" t="s">
        <v>522</v>
      </c>
    </row>
    <row r="59" spans="11:11" hidden="1">
      <c r="K59" s="159"/>
    </row>
    <row r="60" spans="11:11" hidden="1">
      <c r="K60" s="159" t="s">
        <v>600</v>
      </c>
    </row>
    <row r="61" spans="11:11" hidden="1">
      <c r="K61" s="159" t="s">
        <v>601</v>
      </c>
    </row>
    <row r="62" spans="11:11" hidden="1">
      <c r="K62" s="159" t="s">
        <v>602</v>
      </c>
    </row>
    <row r="63" spans="11:11" hidden="1">
      <c r="K63" s="159" t="s">
        <v>603</v>
      </c>
    </row>
    <row r="64" spans="11:11" hidden="1">
      <c r="K64" s="159" t="s">
        <v>604</v>
      </c>
    </row>
    <row r="65" spans="11:11" hidden="1">
      <c r="K65" s="159" t="s">
        <v>523</v>
      </c>
    </row>
    <row r="66" spans="11:11" hidden="1">
      <c r="K66" s="159"/>
    </row>
    <row r="67" spans="11:11" hidden="1">
      <c r="K67" s="159" t="s">
        <v>524</v>
      </c>
    </row>
    <row r="68" spans="11:11" hidden="1">
      <c r="K68" s="159" t="s">
        <v>525</v>
      </c>
    </row>
    <row r="69" spans="11:11" hidden="1">
      <c r="K69" s="159" t="s">
        <v>526</v>
      </c>
    </row>
    <row r="70" spans="11:11" hidden="1">
      <c r="K70" s="159" t="s">
        <v>527</v>
      </c>
    </row>
    <row r="71" spans="11:11" hidden="1">
      <c r="K71" s="159" t="s">
        <v>528</v>
      </c>
    </row>
    <row r="72" spans="11:11" hidden="1">
      <c r="K72" s="159" t="s">
        <v>511</v>
      </c>
    </row>
    <row r="73" spans="11:11" hidden="1">
      <c r="K73" s="159" t="s">
        <v>529</v>
      </c>
    </row>
    <row r="74" spans="11:11" hidden="1">
      <c r="K74" s="159" t="s">
        <v>605</v>
      </c>
    </row>
    <row r="75" spans="11:11" hidden="1">
      <c r="K75" s="159" t="s">
        <v>530</v>
      </c>
    </row>
    <row r="76" spans="11:11" hidden="1">
      <c r="K76" s="159" t="s">
        <v>606</v>
      </c>
    </row>
    <row r="77" spans="11:11" hidden="1">
      <c r="K77" s="159" t="s">
        <v>531</v>
      </c>
    </row>
    <row r="78" spans="11:11" hidden="1">
      <c r="K78" s="159" t="s">
        <v>607</v>
      </c>
    </row>
    <row r="79" spans="11:11" hidden="1">
      <c r="K79" s="159" t="s">
        <v>532</v>
      </c>
    </row>
    <row r="80" spans="11:11" hidden="1">
      <c r="K80" s="159" t="s">
        <v>608</v>
      </c>
    </row>
    <row r="81" spans="11:11" hidden="1">
      <c r="K81" s="159"/>
    </row>
    <row r="82" spans="11:11" hidden="1">
      <c r="K82" s="159" t="s">
        <v>670</v>
      </c>
    </row>
    <row r="83" spans="11:11" hidden="1">
      <c r="K83" s="159" t="s">
        <v>671</v>
      </c>
    </row>
    <row r="84" spans="11:11" hidden="1">
      <c r="K84" s="159" t="s">
        <v>672</v>
      </c>
    </row>
    <row r="85" spans="11:11" hidden="1">
      <c r="K85" s="159" t="s">
        <v>682</v>
      </c>
    </row>
    <row r="86" spans="11:11" hidden="1">
      <c r="K86" s="159" t="s">
        <v>683</v>
      </c>
    </row>
    <row r="87" spans="11:11" hidden="1">
      <c r="K87" s="159" t="s">
        <v>673</v>
      </c>
    </row>
    <row r="88" spans="11:11" hidden="1">
      <c r="K88" s="159" t="s">
        <v>674</v>
      </c>
    </row>
    <row r="89" spans="11:11" hidden="1">
      <c r="K89" s="159" t="s">
        <v>609</v>
      </c>
    </row>
    <row r="90" spans="11:11" hidden="1">
      <c r="K90" s="159" t="s">
        <v>610</v>
      </c>
    </row>
    <row r="91" spans="11:11" hidden="1">
      <c r="K91" s="159" t="s">
        <v>533</v>
      </c>
    </row>
    <row r="92" spans="11:11" hidden="1">
      <c r="K92" s="159" t="s">
        <v>611</v>
      </c>
    </row>
    <row r="93" spans="11:11" hidden="1">
      <c r="K93" s="159" t="s">
        <v>534</v>
      </c>
    </row>
    <row r="94" spans="11:11" hidden="1">
      <c r="K94" s="159"/>
    </row>
    <row r="95" spans="11:11" hidden="1">
      <c r="K95" s="159" t="s">
        <v>612</v>
      </c>
    </row>
    <row r="96" spans="11:11" hidden="1">
      <c r="K96" s="159" t="s">
        <v>613</v>
      </c>
    </row>
    <row r="97" spans="11:11" hidden="1">
      <c r="K97" s="159" t="s">
        <v>614</v>
      </c>
    </row>
    <row r="98" spans="11:11" hidden="1">
      <c r="K98" s="159"/>
    </row>
    <row r="99" spans="11:11" hidden="1">
      <c r="K99" s="159" t="s">
        <v>615</v>
      </c>
    </row>
    <row r="100" spans="11:11" hidden="1">
      <c r="K100" s="159" t="s">
        <v>616</v>
      </c>
    </row>
    <row r="101" spans="11:11" hidden="1">
      <c r="K101" s="159"/>
    </row>
    <row r="102" spans="11:11" hidden="1">
      <c r="K102" s="159" t="s">
        <v>617</v>
      </c>
    </row>
    <row r="103" spans="11:11" hidden="1">
      <c r="K103" s="159" t="s">
        <v>535</v>
      </c>
    </row>
    <row r="104" spans="11:11" hidden="1">
      <c r="K104" s="159" t="s">
        <v>618</v>
      </c>
    </row>
    <row r="105" spans="11:11" hidden="1">
      <c r="K105" s="159" t="s">
        <v>536</v>
      </c>
    </row>
    <row r="106" spans="11:11" hidden="1">
      <c r="K106" s="159" t="s">
        <v>619</v>
      </c>
    </row>
    <row r="107" spans="11:11" hidden="1">
      <c r="K107" s="159" t="s">
        <v>537</v>
      </c>
    </row>
    <row r="108" spans="11:11" hidden="1">
      <c r="K108" s="159" t="s">
        <v>538</v>
      </c>
    </row>
    <row r="109" spans="11:11" hidden="1">
      <c r="K109" s="159" t="s">
        <v>620</v>
      </c>
    </row>
    <row r="110" spans="11:11" hidden="1">
      <c r="K110" s="159" t="s">
        <v>539</v>
      </c>
    </row>
    <row r="111" spans="11:11" hidden="1">
      <c r="K111" s="159" t="s">
        <v>621</v>
      </c>
    </row>
    <row r="112" spans="11:11" hidden="1">
      <c r="K112" s="159" t="s">
        <v>540</v>
      </c>
    </row>
    <row r="113" spans="11:11" hidden="1">
      <c r="K113" s="159" t="s">
        <v>511</v>
      </c>
    </row>
    <row r="114" spans="11:11" hidden="1">
      <c r="K114" s="159" t="s">
        <v>675</v>
      </c>
    </row>
    <row r="115" spans="11:11" hidden="1">
      <c r="K115" s="159" t="s">
        <v>676</v>
      </c>
    </row>
    <row r="116" spans="11:11" hidden="1">
      <c r="K116" s="159" t="s">
        <v>677</v>
      </c>
    </row>
    <row r="117" spans="11:11" hidden="1">
      <c r="K117" s="159" t="s">
        <v>678</v>
      </c>
    </row>
    <row r="118" spans="11:11" hidden="1">
      <c r="K118" s="159" t="s">
        <v>679</v>
      </c>
    </row>
    <row r="119" spans="11:11" hidden="1">
      <c r="K119" s="159" t="s">
        <v>680</v>
      </c>
    </row>
    <row r="120" spans="11:11" hidden="1">
      <c r="K120" s="159" t="s">
        <v>622</v>
      </c>
    </row>
    <row r="121" spans="11:11" hidden="1">
      <c r="K121" s="159" t="s">
        <v>623</v>
      </c>
    </row>
    <row r="122" spans="11:11" hidden="1">
      <c r="K122" s="159" t="s">
        <v>541</v>
      </c>
    </row>
    <row r="123" spans="11:11" hidden="1">
      <c r="K123" s="159" t="s">
        <v>624</v>
      </c>
    </row>
    <row r="124" spans="11:11" hidden="1">
      <c r="K124" s="159" t="s">
        <v>542</v>
      </c>
    </row>
    <row r="125" spans="11:11" hidden="1">
      <c r="K125" s="159" t="s">
        <v>511</v>
      </c>
    </row>
    <row r="126" spans="11:11" hidden="1">
      <c r="K126" s="159" t="s">
        <v>543</v>
      </c>
    </row>
    <row r="127" spans="11:11" hidden="1">
      <c r="K127" s="159" t="s">
        <v>625</v>
      </c>
    </row>
    <row r="128" spans="11:11" hidden="1">
      <c r="K128" s="159" t="s">
        <v>511</v>
      </c>
    </row>
    <row r="129" spans="11:11" hidden="1">
      <c r="K129" s="159" t="s">
        <v>544</v>
      </c>
    </row>
    <row r="130" spans="11:11" hidden="1">
      <c r="K130" s="159" t="s">
        <v>626</v>
      </c>
    </row>
    <row r="131" spans="11:11" hidden="1">
      <c r="K131" s="159" t="s">
        <v>511</v>
      </c>
    </row>
    <row r="132" spans="11:11" hidden="1">
      <c r="K132" s="159" t="s">
        <v>545</v>
      </c>
    </row>
    <row r="133" spans="11:11" hidden="1">
      <c r="K133" s="159" t="s">
        <v>627</v>
      </c>
    </row>
    <row r="134" spans="11:11" hidden="1">
      <c r="K134" s="159" t="s">
        <v>511</v>
      </c>
    </row>
    <row r="135" spans="11:11" hidden="1">
      <c r="K135" s="159" t="s">
        <v>546</v>
      </c>
    </row>
    <row r="136" spans="11:11" hidden="1">
      <c r="K136" s="159" t="s">
        <v>511</v>
      </c>
    </row>
    <row r="137" spans="11:11" hidden="1">
      <c r="K137" s="159" t="s">
        <v>547</v>
      </c>
    </row>
    <row r="138" spans="11:11" hidden="1">
      <c r="K138" s="159" t="s">
        <v>511</v>
      </c>
    </row>
    <row r="139" spans="11:11" hidden="1">
      <c r="K139" s="159" t="s">
        <v>548</v>
      </c>
    </row>
    <row r="140" spans="11:11" hidden="1">
      <c r="K140" s="159" t="s">
        <v>549</v>
      </c>
    </row>
    <row r="141" spans="11:11" hidden="1">
      <c r="K141" s="159" t="s">
        <v>511</v>
      </c>
    </row>
    <row r="142" spans="11:11" hidden="1">
      <c r="K142" s="159" t="s">
        <v>550</v>
      </c>
    </row>
    <row r="143" spans="11:11" hidden="1">
      <c r="K143" s="159" t="s">
        <v>551</v>
      </c>
    </row>
    <row r="144" spans="11:11" hidden="1">
      <c r="K144" s="159" t="s">
        <v>511</v>
      </c>
    </row>
    <row r="145" spans="11:11" hidden="1">
      <c r="K145" s="159" t="s">
        <v>628</v>
      </c>
    </row>
    <row r="146" spans="11:11" hidden="1">
      <c r="K146" s="159" t="s">
        <v>552</v>
      </c>
    </row>
    <row r="147" spans="11:11" hidden="1">
      <c r="K147" s="159" t="s">
        <v>629</v>
      </c>
    </row>
    <row r="148" spans="11:11" hidden="1">
      <c r="K148" s="159" t="s">
        <v>553</v>
      </c>
    </row>
    <row r="149" spans="11:11" hidden="1">
      <c r="K149" s="159" t="s">
        <v>630</v>
      </c>
    </row>
    <row r="150" spans="11:11" hidden="1">
      <c r="K150" s="159" t="s">
        <v>554</v>
      </c>
    </row>
    <row r="151" spans="11:11" hidden="1">
      <c r="K151" s="159" t="s">
        <v>511</v>
      </c>
    </row>
    <row r="152" spans="11:11" hidden="1">
      <c r="K152" s="159" t="s">
        <v>555</v>
      </c>
    </row>
    <row r="153" spans="11:11" hidden="1">
      <c r="K153" s="159" t="s">
        <v>556</v>
      </c>
    </row>
    <row r="154" spans="11:11" hidden="1">
      <c r="K154" s="159" t="s">
        <v>557</v>
      </c>
    </row>
    <row r="155" spans="11:11" hidden="1">
      <c r="K155" s="159" t="s">
        <v>558</v>
      </c>
    </row>
    <row r="156" spans="11:11" hidden="1">
      <c r="K156" s="159" t="s">
        <v>559</v>
      </c>
    </row>
    <row r="157" spans="11:11" hidden="1">
      <c r="K157" s="159" t="s">
        <v>511</v>
      </c>
    </row>
    <row r="158" spans="11:11" hidden="1">
      <c r="K158" s="159" t="s">
        <v>560</v>
      </c>
    </row>
    <row r="159" spans="11:11" hidden="1">
      <c r="K159" s="159" t="s">
        <v>631</v>
      </c>
    </row>
    <row r="160" spans="11:11" hidden="1">
      <c r="K160" s="159" t="s">
        <v>561</v>
      </c>
    </row>
    <row r="161" spans="11:11" hidden="1">
      <c r="K161" s="159" t="s">
        <v>632</v>
      </c>
    </row>
    <row r="162" spans="11:11" hidden="1">
      <c r="K162" s="159" t="s">
        <v>562</v>
      </c>
    </row>
    <row r="163" spans="11:11" hidden="1">
      <c r="K163" s="159" t="s">
        <v>633</v>
      </c>
    </row>
    <row r="164" spans="11:11" hidden="1">
      <c r="K164" s="159" t="s">
        <v>563</v>
      </c>
    </row>
    <row r="165" spans="11:11" hidden="1">
      <c r="K165" s="159" t="s">
        <v>511</v>
      </c>
    </row>
    <row r="166" spans="11:11" hidden="1">
      <c r="K166" s="159" t="s">
        <v>634</v>
      </c>
    </row>
    <row r="167" spans="11:11" hidden="1">
      <c r="K167" s="160" t="s">
        <v>635</v>
      </c>
    </row>
    <row r="168" spans="11:11" hidden="1">
      <c r="K168" s="160" t="s">
        <v>636</v>
      </c>
    </row>
    <row r="169" spans="11:11" hidden="1">
      <c r="K169" s="159" t="s">
        <v>637</v>
      </c>
    </row>
    <row r="170" spans="11:11" hidden="1">
      <c r="K170" s="159" t="s">
        <v>638</v>
      </c>
    </row>
    <row r="171" spans="11:11" hidden="1">
      <c r="K171" s="159" t="s">
        <v>639</v>
      </c>
    </row>
    <row r="172" spans="11:11" hidden="1">
      <c r="K172" s="159" t="s">
        <v>511</v>
      </c>
    </row>
    <row r="173" spans="11:11" hidden="1">
      <c r="K173" s="159" t="s">
        <v>564</v>
      </c>
    </row>
    <row r="174" spans="11:11" hidden="1">
      <c r="K174" s="159" t="s">
        <v>565</v>
      </c>
    </row>
    <row r="175" spans="11:11" hidden="1">
      <c r="K175" s="159" t="s">
        <v>566</v>
      </c>
    </row>
    <row r="176" spans="11:11" hidden="1">
      <c r="K176" s="159" t="s">
        <v>567</v>
      </c>
    </row>
    <row r="177" spans="11:11" hidden="1">
      <c r="K177" s="159" t="s">
        <v>568</v>
      </c>
    </row>
    <row r="178" spans="11:11" hidden="1">
      <c r="K178" s="159" t="s">
        <v>569</v>
      </c>
    </row>
    <row r="179" spans="11:11" hidden="1">
      <c r="K179" s="159" t="s">
        <v>511</v>
      </c>
    </row>
    <row r="180" spans="11:11" hidden="1">
      <c r="K180" s="159" t="s">
        <v>640</v>
      </c>
    </row>
    <row r="181" spans="11:11" hidden="1">
      <c r="K181" s="159" t="s">
        <v>641</v>
      </c>
    </row>
    <row r="182" spans="11:11" hidden="1">
      <c r="K182" s="159" t="s">
        <v>642</v>
      </c>
    </row>
    <row r="183" spans="11:11" hidden="1">
      <c r="K183" s="159" t="s">
        <v>643</v>
      </c>
    </row>
    <row r="184" spans="11:11" hidden="1">
      <c r="K184" s="159" t="s">
        <v>644</v>
      </c>
    </row>
    <row r="185" spans="11:11" hidden="1">
      <c r="K185" s="159" t="s">
        <v>645</v>
      </c>
    </row>
    <row r="186" spans="11:11" hidden="1">
      <c r="K186" s="159" t="s">
        <v>511</v>
      </c>
    </row>
    <row r="187" spans="11:11" hidden="1">
      <c r="K187" s="159" t="s">
        <v>570</v>
      </c>
    </row>
    <row r="188" spans="11:11" hidden="1">
      <c r="K188" s="159" t="s">
        <v>571</v>
      </c>
    </row>
    <row r="189" spans="11:11" hidden="1">
      <c r="K189" s="159" t="s">
        <v>572</v>
      </c>
    </row>
    <row r="190" spans="11:11" hidden="1">
      <c r="K190" s="159" t="s">
        <v>573</v>
      </c>
    </row>
    <row r="191" spans="11:11" hidden="1">
      <c r="K191" s="159" t="s">
        <v>574</v>
      </c>
    </row>
    <row r="192" spans="11:11" hidden="1">
      <c r="K192" s="159" t="s">
        <v>575</v>
      </c>
    </row>
    <row r="193" spans="11:11" hidden="1">
      <c r="K193" s="159"/>
    </row>
    <row r="194" spans="11:11" hidden="1">
      <c r="K194" s="159"/>
    </row>
    <row r="195" spans="11:11" hidden="1">
      <c r="K195" s="159"/>
    </row>
    <row r="196" spans="11:11" hidden="1">
      <c r="K196" s="159"/>
    </row>
    <row r="197" spans="11:11" hidden="1">
      <c r="K197" s="159"/>
    </row>
    <row r="198" spans="11:11" hidden="1">
      <c r="K198" s="159"/>
    </row>
    <row r="199" spans="11:11" hidden="1">
      <c r="K199" s="159"/>
    </row>
    <row r="200" spans="11:11" hidden="1">
      <c r="K200" s="159"/>
    </row>
    <row r="201" spans="11:11" hidden="1">
      <c r="K201" s="159"/>
    </row>
    <row r="202" spans="11:11" hidden="1">
      <c r="K202" s="159"/>
    </row>
    <row r="203" spans="11:11" hidden="1">
      <c r="K203" s="159"/>
    </row>
    <row r="204" spans="11:11" hidden="1">
      <c r="K204" s="159"/>
    </row>
    <row r="205" spans="11:11" hidden="1">
      <c r="K205" s="159"/>
    </row>
    <row r="206" spans="11:11" hidden="1">
      <c r="K206" s="159"/>
    </row>
    <row r="207" spans="11:11" hidden="1">
      <c r="K207" s="159"/>
    </row>
    <row r="208" spans="11:11" hidden="1">
      <c r="K208" s="159"/>
    </row>
    <row r="209" spans="11:11" hidden="1">
      <c r="K209" s="159"/>
    </row>
    <row r="210" spans="11:11" hidden="1">
      <c r="K210" s="159"/>
    </row>
    <row r="211" spans="11:11" hidden="1">
      <c r="K211" s="159"/>
    </row>
    <row r="212" spans="11:11" hidden="1">
      <c r="K212" s="159"/>
    </row>
    <row r="213" spans="11:11" hidden="1">
      <c r="K213" s="159"/>
    </row>
    <row r="214" spans="11:11" hidden="1">
      <c r="K214" s="159"/>
    </row>
    <row r="215" spans="11:11" hidden="1">
      <c r="K215" s="159"/>
    </row>
    <row r="216" spans="11:11" hidden="1">
      <c r="K216" s="159"/>
    </row>
    <row r="217" spans="11:11" hidden="1">
      <c r="K217" s="159"/>
    </row>
    <row r="218" spans="11:11" hidden="1">
      <c r="K218" s="159"/>
    </row>
    <row r="219" spans="11:11" hidden="1">
      <c r="K219" s="159"/>
    </row>
    <row r="220" spans="11:11" hidden="1">
      <c r="K220" s="159"/>
    </row>
    <row r="221" spans="11:11" hidden="1">
      <c r="K221" s="159"/>
    </row>
    <row r="222" spans="11:11" hidden="1">
      <c r="K222" s="159"/>
    </row>
    <row r="223" spans="11:11" hidden="1">
      <c r="K223" s="159"/>
    </row>
    <row r="224" spans="11:11" hidden="1">
      <c r="K224" s="159"/>
    </row>
    <row r="225" spans="11:11" hidden="1">
      <c r="K225" s="159"/>
    </row>
    <row r="226" spans="11:11" hidden="1">
      <c r="K226" s="159"/>
    </row>
    <row r="227" spans="11:11" hidden="1">
      <c r="K227" s="159"/>
    </row>
    <row r="228" spans="11:11" hidden="1">
      <c r="K228" s="159"/>
    </row>
    <row r="229" spans="11:11" hidden="1">
      <c r="K229" s="161"/>
    </row>
    <row r="230" spans="11:11" hidden="1">
      <c r="K230" s="161"/>
    </row>
    <row r="231" spans="11:11" hidden="1">
      <c r="K231" s="161"/>
    </row>
    <row r="232" spans="11:11" hidden="1">
      <c r="K232" s="161"/>
    </row>
    <row r="233" spans="11:11" hidden="1">
      <c r="K233" s="161"/>
    </row>
    <row r="234" spans="11:11" hidden="1">
      <c r="K234" s="161"/>
    </row>
    <row r="235" spans="11:11" hidden="1">
      <c r="K235" s="161"/>
    </row>
    <row r="236" spans="11:11" hidden="1">
      <c r="K236" s="161"/>
    </row>
    <row r="237" spans="11:11" hidden="1">
      <c r="K237" s="161"/>
    </row>
    <row r="238" spans="11:11" hidden="1">
      <c r="K238" s="159"/>
    </row>
    <row r="239" spans="11:11" hidden="1">
      <c r="K239" s="159"/>
    </row>
    <row r="240" spans="11:11" hidden="1">
      <c r="K240" s="159"/>
    </row>
    <row r="241" spans="11:11" hidden="1">
      <c r="K241" s="159"/>
    </row>
    <row r="242" spans="11:11" hidden="1">
      <c r="K242" s="159"/>
    </row>
    <row r="243" spans="11:11" hidden="1">
      <c r="K243" s="159"/>
    </row>
    <row r="244" spans="11:11" hidden="1">
      <c r="K244" s="159"/>
    </row>
    <row r="245" spans="11:11" hidden="1">
      <c r="K245" s="159"/>
    </row>
    <row r="246" spans="11:11" hidden="1">
      <c r="K246" s="162"/>
    </row>
    <row r="247" spans="11:11" hidden="1">
      <c r="K247" s="162"/>
    </row>
    <row r="248" spans="11:11" hidden="1">
      <c r="K248" s="162"/>
    </row>
    <row r="249" spans="11:11" hidden="1">
      <c r="K249" s="162"/>
    </row>
    <row r="250" spans="11:11" hidden="1">
      <c r="K250" s="162"/>
    </row>
    <row r="251" spans="11:11" hidden="1">
      <c r="K251" s="162"/>
    </row>
    <row r="252" spans="11:11" hidden="1">
      <c r="K252" s="162"/>
    </row>
    <row r="253" spans="11:11" hidden="1">
      <c r="K253" s="162"/>
    </row>
    <row r="254" spans="11:11" hidden="1">
      <c r="K254" s="162"/>
    </row>
    <row r="255" spans="11:11" hidden="1">
      <c r="K255" s="162"/>
    </row>
    <row r="256" spans="11:11" hidden="1">
      <c r="K256" s="162"/>
    </row>
    <row r="257" spans="11:11" hidden="1">
      <c r="K257" s="162"/>
    </row>
    <row r="258" spans="11:11" hidden="1">
      <c r="K258" s="162"/>
    </row>
    <row r="259" spans="11:11" hidden="1">
      <c r="K259" s="162"/>
    </row>
    <row r="260" spans="11:11" hidden="1">
      <c r="K260" s="162"/>
    </row>
    <row r="261" spans="11:11" hidden="1">
      <c r="K261" s="162"/>
    </row>
    <row r="262" spans="11:11" hidden="1">
      <c r="K262" s="162"/>
    </row>
    <row r="263" spans="11:11" hidden="1">
      <c r="K263" s="162"/>
    </row>
    <row r="264" spans="11:11" hidden="1">
      <c r="K264" s="162"/>
    </row>
    <row r="265" spans="11:11" hidden="1">
      <c r="K265" s="162"/>
    </row>
    <row r="266" spans="11:11" hidden="1">
      <c r="K266" s="162"/>
    </row>
    <row r="267" spans="11:11" hidden="1">
      <c r="K267" s="162"/>
    </row>
    <row r="268" spans="11:11" hidden="1">
      <c r="K268" s="162"/>
    </row>
    <row r="269" spans="11:11" hidden="1">
      <c r="K269" s="162"/>
    </row>
    <row r="270" spans="11:11" hidden="1">
      <c r="K270" s="162"/>
    </row>
    <row r="271" spans="11:11" hidden="1">
      <c r="K271" s="162"/>
    </row>
    <row r="272" spans="11:11" hidden="1">
      <c r="K272" s="162"/>
    </row>
    <row r="273" spans="11:11" hidden="1">
      <c r="K273" s="162"/>
    </row>
    <row r="274" spans="11:11" hidden="1">
      <c r="K274" s="162"/>
    </row>
    <row r="275" spans="11:11" hidden="1">
      <c r="K275" s="162"/>
    </row>
    <row r="276" spans="11:11" hidden="1">
      <c r="K276" s="162"/>
    </row>
    <row r="277" spans="11:11" hidden="1">
      <c r="K277" s="162"/>
    </row>
    <row r="278" spans="11:11" hidden="1">
      <c r="K278" s="162"/>
    </row>
    <row r="279" spans="11:11" hidden="1">
      <c r="K279" s="162"/>
    </row>
    <row r="280" spans="11:11" hidden="1">
      <c r="K280" s="162"/>
    </row>
    <row r="281" spans="11:11" hidden="1">
      <c r="K281" s="162"/>
    </row>
    <row r="282" spans="11:11" hidden="1">
      <c r="K282" s="162"/>
    </row>
    <row r="283" spans="11:11" hidden="1">
      <c r="K283" s="162"/>
    </row>
    <row r="284" spans="11:11" hidden="1">
      <c r="K284" s="162"/>
    </row>
    <row r="285" spans="11:11" hidden="1">
      <c r="K285" s="162"/>
    </row>
    <row r="286" spans="11:11" hidden="1">
      <c r="K286" s="162"/>
    </row>
    <row r="287" spans="11:11" hidden="1">
      <c r="K287" s="162"/>
    </row>
    <row r="288" spans="11:11" hidden="1">
      <c r="K288" s="162"/>
    </row>
    <row r="289" spans="11:11" hidden="1">
      <c r="K289" s="162"/>
    </row>
    <row r="290" spans="11:11" hidden="1">
      <c r="K290" s="162"/>
    </row>
    <row r="291" spans="11:11" hidden="1">
      <c r="K291" s="162"/>
    </row>
    <row r="292" spans="11:11" hidden="1">
      <c r="K292" s="162"/>
    </row>
    <row r="293" spans="11:11" hidden="1">
      <c r="K293" s="162"/>
    </row>
    <row r="294" spans="11:11" hidden="1">
      <c r="K294" s="162"/>
    </row>
    <row r="295" spans="11:11" hidden="1">
      <c r="K295" s="162"/>
    </row>
    <row r="296" spans="11:11" hidden="1">
      <c r="K296" s="162"/>
    </row>
    <row r="297" spans="11:11" hidden="1">
      <c r="K297" s="162"/>
    </row>
    <row r="298" spans="11:11" hidden="1">
      <c r="K298" s="162"/>
    </row>
    <row r="299" spans="11:11" hidden="1">
      <c r="K299" s="162"/>
    </row>
    <row r="300" spans="11:11" hidden="1">
      <c r="K300" s="162"/>
    </row>
    <row r="301" spans="11:11" hidden="1">
      <c r="K301" s="162"/>
    </row>
    <row r="302" spans="11:11" hidden="1">
      <c r="K302" s="162"/>
    </row>
    <row r="303" spans="11:11" hidden="1">
      <c r="K303" s="162"/>
    </row>
    <row r="304" spans="11:11" hidden="1"/>
  </sheetData>
  <sheetProtection selectLockedCells="1"/>
  <mergeCells count="1">
    <mergeCell ref="C3:E3"/>
  </mergeCells>
  <dataValidations count="1">
    <dataValidation type="list" allowBlank="1" showInputMessage="1" showErrorMessage="1" sqref="G3">
      <formula1>$K$24:$K$303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6"/>
  <sheetViews>
    <sheetView topLeftCell="A19" zoomScaleNormal="100" workbookViewId="0">
      <selection activeCell="R2" sqref="R2"/>
    </sheetView>
  </sheetViews>
  <sheetFormatPr defaultRowHeight="15.75"/>
  <cols>
    <col min="1" max="1" width="3.375" customWidth="1"/>
    <col min="13" max="13" width="3.625" customWidth="1"/>
    <col min="14" max="17" width="9" hidden="1" customWidth="1"/>
  </cols>
  <sheetData>
    <row r="1" spans="2:17" ht="16.5" thickBot="1"/>
    <row r="2" spans="2:17" ht="16.5" thickTop="1">
      <c r="B2" s="290" t="str">
        <f>D45</f>
        <v>STOVAX</v>
      </c>
      <c r="C2" s="291"/>
      <c r="D2" s="291"/>
      <c r="E2" s="291"/>
      <c r="F2" s="291"/>
      <c r="G2" s="291"/>
      <c r="H2" s="291"/>
      <c r="I2" s="291"/>
      <c r="J2" s="291"/>
      <c r="K2" s="291"/>
      <c r="L2" s="292"/>
    </row>
    <row r="3" spans="2:17" ht="16.5" thickBot="1"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5"/>
    </row>
    <row r="4" spans="2:17" ht="30.75" customHeight="1" thickBot="1">
      <c r="B4" s="296" t="s">
        <v>648</v>
      </c>
      <c r="C4" s="297"/>
      <c r="D4" s="297"/>
      <c r="E4" s="297"/>
      <c r="F4" s="297"/>
      <c r="G4" s="297"/>
      <c r="H4" s="297"/>
      <c r="I4" s="297"/>
      <c r="J4" s="297"/>
      <c r="K4" s="297"/>
      <c r="L4" s="298"/>
      <c r="N4" s="299" t="str">
        <f>'ENERGY LABEL'!G3</f>
        <v>View - 8 - MF</v>
      </c>
      <c r="O4" s="300"/>
      <c r="P4" s="300"/>
      <c r="Q4" s="301"/>
    </row>
    <row r="5" spans="2:17" ht="18" customHeight="1" thickTop="1" thickBot="1">
      <c r="B5" s="302" t="s">
        <v>322</v>
      </c>
      <c r="C5" s="303"/>
      <c r="D5" s="304" t="str">
        <f>'ENERGY LABEL'!G9</f>
        <v>View - 8 - MF</v>
      </c>
      <c r="E5" s="305"/>
      <c r="F5" s="305"/>
      <c r="G5" s="305"/>
      <c r="H5" s="305"/>
      <c r="I5" s="305"/>
      <c r="J5" s="305"/>
      <c r="K5" s="305"/>
      <c r="L5" s="306"/>
    </row>
    <row r="6" spans="2:17" ht="18" customHeight="1" thickTop="1" thickBot="1">
      <c r="B6" s="285" t="s">
        <v>323</v>
      </c>
      <c r="C6" s="286"/>
      <c r="D6" s="286"/>
      <c r="E6" s="286"/>
      <c r="F6" s="287" t="str">
        <f>IF(N6="--","No","Yes")</f>
        <v>No</v>
      </c>
      <c r="G6" s="288"/>
      <c r="H6" s="288"/>
      <c r="I6" s="288"/>
      <c r="J6" s="288"/>
      <c r="K6" s="288"/>
      <c r="L6" s="289"/>
      <c r="N6" s="129" t="str">
        <f>F8</f>
        <v>--</v>
      </c>
      <c r="O6" s="121"/>
      <c r="P6" s="121"/>
      <c r="Q6" s="122"/>
    </row>
    <row r="7" spans="2:17" ht="18" customHeight="1" thickBot="1">
      <c r="B7" s="272" t="s">
        <v>646</v>
      </c>
      <c r="C7" s="273"/>
      <c r="D7" s="273"/>
      <c r="E7" s="273"/>
      <c r="F7" s="274">
        <f>'ENERGY LABEL'!G13</f>
        <v>8</v>
      </c>
      <c r="G7" s="275"/>
      <c r="H7" s="275"/>
      <c r="I7" s="275"/>
      <c r="J7" s="275"/>
      <c r="K7" s="275"/>
      <c r="L7" s="276"/>
    </row>
    <row r="8" spans="2:17" ht="18" customHeight="1" thickBot="1">
      <c r="B8" s="277" t="s">
        <v>647</v>
      </c>
      <c r="C8" s="278"/>
      <c r="D8" s="278"/>
      <c r="E8" s="278"/>
      <c r="F8" s="279" t="str">
        <f>'ENERGY LABEL'!G15</f>
        <v>--</v>
      </c>
      <c r="G8" s="280"/>
      <c r="H8" s="280"/>
      <c r="I8" s="280"/>
      <c r="J8" s="280"/>
      <c r="K8" s="280"/>
      <c r="L8" s="281"/>
    </row>
    <row r="9" spans="2:17" ht="15" customHeight="1" thickTop="1" thickBot="1">
      <c r="B9" s="282" t="s">
        <v>324</v>
      </c>
      <c r="C9" s="262"/>
      <c r="D9" s="262"/>
      <c r="E9" s="283"/>
      <c r="F9" s="284" t="s">
        <v>325</v>
      </c>
      <c r="G9" s="262"/>
      <c r="H9" s="283"/>
      <c r="I9" s="284" t="s">
        <v>326</v>
      </c>
      <c r="J9" s="262"/>
      <c r="K9" s="262"/>
      <c r="L9" s="263"/>
      <c r="N9" s="53"/>
      <c r="O9" s="53"/>
      <c r="P9" s="53"/>
      <c r="Q9" s="53"/>
    </row>
    <row r="10" spans="2:17" ht="15" customHeight="1" thickBot="1">
      <c r="B10" s="256" t="s">
        <v>327</v>
      </c>
      <c r="C10" s="228"/>
      <c r="D10" s="228"/>
      <c r="E10" s="229"/>
      <c r="F10" s="165" t="s">
        <v>328</v>
      </c>
      <c r="G10" s="169" t="s">
        <v>446</v>
      </c>
      <c r="H10" s="170"/>
      <c r="I10" s="165" t="s">
        <v>328</v>
      </c>
      <c r="J10" s="169" t="s">
        <v>445</v>
      </c>
      <c r="K10" s="169"/>
      <c r="L10" s="179"/>
      <c r="N10" s="127"/>
      <c r="O10" s="53"/>
      <c r="P10" s="53"/>
      <c r="Q10" s="53"/>
    </row>
    <row r="11" spans="2:17" ht="15" customHeight="1" thickBot="1">
      <c r="B11" s="256" t="s">
        <v>329</v>
      </c>
      <c r="C11" s="228"/>
      <c r="D11" s="228"/>
      <c r="E11" s="229"/>
      <c r="F11" s="165" t="s">
        <v>328</v>
      </c>
      <c r="G11" s="169" t="s">
        <v>445</v>
      </c>
      <c r="H11" s="171"/>
      <c r="I11" s="165" t="s">
        <v>328</v>
      </c>
      <c r="J11" s="169" t="s">
        <v>445</v>
      </c>
      <c r="K11" s="172"/>
      <c r="L11" s="180"/>
      <c r="N11" s="53"/>
      <c r="O11" s="53"/>
      <c r="P11" s="53"/>
      <c r="Q11" s="53"/>
    </row>
    <row r="12" spans="2:17" ht="15" customHeight="1" thickBot="1">
      <c r="B12" s="256" t="s">
        <v>330</v>
      </c>
      <c r="C12" s="228"/>
      <c r="D12" s="228"/>
      <c r="E12" s="229"/>
      <c r="F12" s="165" t="s">
        <v>328</v>
      </c>
      <c r="G12" s="169" t="s">
        <v>445</v>
      </c>
      <c r="H12" s="171"/>
      <c r="I12" s="165" t="s">
        <v>328</v>
      </c>
      <c r="J12" s="169" t="s">
        <v>445</v>
      </c>
      <c r="K12" s="172"/>
      <c r="L12" s="180"/>
      <c r="N12" s="53"/>
      <c r="O12" s="53"/>
      <c r="P12" s="53"/>
      <c r="Q12" s="53"/>
    </row>
    <row r="13" spans="2:17" ht="15" customHeight="1" thickBot="1">
      <c r="B13" s="256" t="s">
        <v>331</v>
      </c>
      <c r="C13" s="228"/>
      <c r="D13" s="228"/>
      <c r="E13" s="229"/>
      <c r="F13" s="165" t="s">
        <v>328</v>
      </c>
      <c r="G13" s="169" t="s">
        <v>445</v>
      </c>
      <c r="H13" s="171"/>
      <c r="I13" s="165" t="s">
        <v>328</v>
      </c>
      <c r="J13" s="169" t="s">
        <v>445</v>
      </c>
      <c r="K13" s="172"/>
      <c r="L13" s="180"/>
      <c r="N13" s="53"/>
      <c r="O13" s="53"/>
      <c r="P13" s="53"/>
      <c r="Q13" s="53"/>
    </row>
    <row r="14" spans="2:17" ht="15" customHeight="1" thickBot="1">
      <c r="B14" s="256" t="s">
        <v>332</v>
      </c>
      <c r="C14" s="228"/>
      <c r="D14" s="228"/>
      <c r="E14" s="229"/>
      <c r="F14" s="165" t="s">
        <v>328</v>
      </c>
      <c r="G14" s="169" t="s">
        <v>445</v>
      </c>
      <c r="H14" s="171"/>
      <c r="I14" s="165" t="s">
        <v>328</v>
      </c>
      <c r="J14" s="169" t="s">
        <v>445</v>
      </c>
      <c r="K14" s="172"/>
      <c r="L14" s="180"/>
      <c r="N14" s="53"/>
      <c r="O14" s="53"/>
      <c r="P14" s="53"/>
      <c r="Q14" s="53"/>
    </row>
    <row r="15" spans="2:17" ht="15" customHeight="1" thickBot="1">
      <c r="B15" s="256" t="s">
        <v>333</v>
      </c>
      <c r="C15" s="228"/>
      <c r="D15" s="228"/>
      <c r="E15" s="229"/>
      <c r="F15" s="165" t="s">
        <v>328</v>
      </c>
      <c r="G15" s="169" t="s">
        <v>445</v>
      </c>
      <c r="H15" s="171"/>
      <c r="I15" s="165" t="s">
        <v>328</v>
      </c>
      <c r="J15" s="169" t="s">
        <v>445</v>
      </c>
      <c r="K15" s="172"/>
      <c r="L15" s="180"/>
      <c r="N15" s="53"/>
      <c r="O15" s="53"/>
      <c r="P15" s="53"/>
      <c r="Q15" s="53"/>
    </row>
    <row r="16" spans="2:17" ht="15" customHeight="1" thickBot="1">
      <c r="B16" s="256" t="s">
        <v>334</v>
      </c>
      <c r="C16" s="228"/>
      <c r="D16" s="228"/>
      <c r="E16" s="229"/>
      <c r="F16" s="165" t="s">
        <v>328</v>
      </c>
      <c r="G16" s="169" t="s">
        <v>445</v>
      </c>
      <c r="H16" s="171"/>
      <c r="I16" s="165" t="s">
        <v>328</v>
      </c>
      <c r="J16" s="169" t="s">
        <v>445</v>
      </c>
      <c r="K16" s="172"/>
      <c r="L16" s="180"/>
      <c r="N16" s="53"/>
      <c r="O16" s="53"/>
      <c r="P16" s="53"/>
      <c r="Q16" s="53"/>
    </row>
    <row r="17" spans="2:17" ht="15" customHeight="1" thickBot="1">
      <c r="B17" s="256" t="s">
        <v>335</v>
      </c>
      <c r="C17" s="228"/>
      <c r="D17" s="228"/>
      <c r="E17" s="229"/>
      <c r="F17" s="165" t="s">
        <v>328</v>
      </c>
      <c r="G17" s="169" t="s">
        <v>445</v>
      </c>
      <c r="H17" s="171"/>
      <c r="I17" s="165" t="s">
        <v>328</v>
      </c>
      <c r="J17" s="169" t="s">
        <v>445</v>
      </c>
      <c r="K17" s="172"/>
      <c r="L17" s="180"/>
      <c r="N17" s="53"/>
      <c r="O17" s="53"/>
      <c r="P17" s="53"/>
      <c r="Q17" s="53"/>
    </row>
    <row r="18" spans="2:17" ht="15" customHeight="1" thickBot="1">
      <c r="B18" s="256" t="s">
        <v>336</v>
      </c>
      <c r="C18" s="228"/>
      <c r="D18" s="228"/>
      <c r="E18" s="229"/>
      <c r="F18" s="165" t="s">
        <v>328</v>
      </c>
      <c r="G18" s="169" t="s">
        <v>445</v>
      </c>
      <c r="H18" s="171"/>
      <c r="I18" s="165" t="s">
        <v>328</v>
      </c>
      <c r="J18" s="169" t="s">
        <v>445</v>
      </c>
      <c r="K18" s="172"/>
      <c r="L18" s="180"/>
      <c r="N18" s="53"/>
      <c r="O18" s="53"/>
      <c r="P18" s="53"/>
      <c r="Q18" s="53"/>
    </row>
    <row r="19" spans="2:17" ht="15" customHeight="1" thickBot="1">
      <c r="B19" s="256" t="s">
        <v>337</v>
      </c>
      <c r="C19" s="228"/>
      <c r="D19" s="228"/>
      <c r="E19" s="229"/>
      <c r="F19" s="165" t="s">
        <v>328</v>
      </c>
      <c r="G19" s="169" t="s">
        <v>445</v>
      </c>
      <c r="H19" s="171"/>
      <c r="I19" s="165" t="s">
        <v>328</v>
      </c>
      <c r="J19" s="169" t="s">
        <v>445</v>
      </c>
      <c r="K19" s="172"/>
      <c r="L19" s="180"/>
      <c r="N19" s="53"/>
      <c r="O19" s="53"/>
      <c r="P19" s="53"/>
      <c r="Q19" s="53"/>
    </row>
    <row r="20" spans="2:17" ht="15" customHeight="1" thickBot="1">
      <c r="B20" s="256" t="s">
        <v>338</v>
      </c>
      <c r="C20" s="228"/>
      <c r="D20" s="228"/>
      <c r="E20" s="229"/>
      <c r="F20" s="165" t="s">
        <v>328</v>
      </c>
      <c r="G20" s="169" t="s">
        <v>445</v>
      </c>
      <c r="H20" s="171"/>
      <c r="I20" s="165" t="s">
        <v>328</v>
      </c>
      <c r="J20" s="169" t="s">
        <v>446</v>
      </c>
      <c r="K20" s="172"/>
      <c r="L20" s="180"/>
      <c r="N20" s="127"/>
      <c r="O20" s="53"/>
      <c r="P20" s="53"/>
      <c r="Q20" s="53"/>
    </row>
    <row r="21" spans="2:17" ht="15" customHeight="1" thickBot="1">
      <c r="B21" s="256" t="s">
        <v>339</v>
      </c>
      <c r="C21" s="228"/>
      <c r="D21" s="228"/>
      <c r="E21" s="229"/>
      <c r="F21" s="165" t="s">
        <v>328</v>
      </c>
      <c r="G21" s="169" t="s">
        <v>445</v>
      </c>
      <c r="H21" s="171"/>
      <c r="I21" s="165" t="s">
        <v>328</v>
      </c>
      <c r="J21" s="169" t="s">
        <v>445</v>
      </c>
      <c r="K21" s="172"/>
      <c r="L21" s="180"/>
      <c r="N21" s="53"/>
      <c r="O21" s="53"/>
      <c r="P21" s="53"/>
      <c r="Q21" s="53"/>
    </row>
    <row r="22" spans="2:17" ht="15" customHeight="1" thickBot="1">
      <c r="B22" s="256" t="s">
        <v>340</v>
      </c>
      <c r="C22" s="228"/>
      <c r="D22" s="228"/>
      <c r="E22" s="229"/>
      <c r="F22" s="165" t="s">
        <v>328</v>
      </c>
      <c r="G22" s="169" t="s">
        <v>445</v>
      </c>
      <c r="H22" s="171"/>
      <c r="I22" s="165" t="s">
        <v>328</v>
      </c>
      <c r="J22" s="169" t="s">
        <v>445</v>
      </c>
      <c r="K22" s="172"/>
      <c r="L22" s="180"/>
      <c r="N22" s="53"/>
      <c r="O22" s="53"/>
      <c r="P22" s="53"/>
      <c r="Q22" s="53"/>
    </row>
    <row r="23" spans="2:17" ht="15" customHeight="1" thickBot="1">
      <c r="B23" s="248" t="s">
        <v>341</v>
      </c>
      <c r="C23" s="267"/>
      <c r="D23" s="267"/>
      <c r="E23" s="249"/>
      <c r="F23" s="168" t="s">
        <v>328</v>
      </c>
      <c r="G23" s="174" t="s">
        <v>445</v>
      </c>
      <c r="H23" s="175"/>
      <c r="I23" s="168" t="s">
        <v>328</v>
      </c>
      <c r="J23" s="174" t="s">
        <v>445</v>
      </c>
      <c r="K23" s="194"/>
      <c r="L23" s="185"/>
    </row>
    <row r="24" spans="2:17" ht="15" customHeight="1" thickTop="1" thickBot="1">
      <c r="B24" s="253" t="s">
        <v>342</v>
      </c>
      <c r="C24" s="254"/>
      <c r="D24" s="254"/>
      <c r="E24" s="254"/>
      <c r="F24" s="254"/>
      <c r="G24" s="254"/>
      <c r="H24" s="268"/>
      <c r="I24" s="268"/>
      <c r="J24" s="268"/>
      <c r="K24" s="268"/>
      <c r="L24" s="269"/>
    </row>
    <row r="25" spans="2:17" ht="15" customHeight="1" thickBot="1">
      <c r="B25" s="256" t="s">
        <v>652</v>
      </c>
      <c r="C25" s="228"/>
      <c r="D25" s="228"/>
      <c r="E25" s="228"/>
      <c r="F25" s="228"/>
      <c r="G25" s="228"/>
      <c r="H25" s="270">
        <f>N25</f>
        <v>76</v>
      </c>
      <c r="I25" s="271"/>
      <c r="J25" s="271"/>
      <c r="K25" s="173" t="s">
        <v>353</v>
      </c>
      <c r="L25" s="181"/>
      <c r="N25" s="124">
        <f>VLOOKUP($N$4,'DATA SHEET'!$B$10:$AG$221,15,FALSE)</f>
        <v>76</v>
      </c>
      <c r="O25" s="121"/>
      <c r="P25" s="121"/>
      <c r="Q25" s="122"/>
    </row>
    <row r="26" spans="2:17" ht="15" customHeight="1" thickBot="1">
      <c r="B26" s="259" t="s">
        <v>343</v>
      </c>
      <c r="C26" s="220"/>
      <c r="D26" s="220"/>
      <c r="E26" s="220"/>
      <c r="F26" s="220"/>
      <c r="G26" s="220"/>
      <c r="H26" s="265">
        <f>N26</f>
        <v>100</v>
      </c>
      <c r="I26" s="266"/>
      <c r="J26" s="266"/>
      <c r="K26" s="207"/>
      <c r="L26" s="208"/>
      <c r="N26" s="124">
        <f>VLOOKUP($N$4,'DATA SHEET'!$B$10:$AG$221,17,FALSE)</f>
        <v>100</v>
      </c>
      <c r="O26" s="121"/>
      <c r="P26" s="121"/>
      <c r="Q26" s="122"/>
    </row>
    <row r="27" spans="2:17" ht="15" customHeight="1" thickTop="1" thickBot="1">
      <c r="B27" s="253" t="s">
        <v>344</v>
      </c>
      <c r="C27" s="257"/>
      <c r="D27" s="189" t="s">
        <v>345</v>
      </c>
      <c r="E27" s="189" t="s">
        <v>346</v>
      </c>
      <c r="F27" s="190" t="s">
        <v>347</v>
      </c>
      <c r="G27" s="195"/>
      <c r="H27" s="254" t="s">
        <v>344</v>
      </c>
      <c r="I27" s="257"/>
      <c r="J27" s="189" t="s">
        <v>345</v>
      </c>
      <c r="K27" s="189" t="s">
        <v>346</v>
      </c>
      <c r="L27" s="191" t="s">
        <v>347</v>
      </c>
    </row>
    <row r="28" spans="2:17" ht="15" customHeight="1" thickBot="1">
      <c r="B28" s="258" t="s">
        <v>348</v>
      </c>
      <c r="C28" s="230"/>
      <c r="D28" s="230"/>
      <c r="E28" s="230"/>
      <c r="F28" s="230"/>
      <c r="G28" s="196"/>
      <c r="H28" s="230" t="s">
        <v>349</v>
      </c>
      <c r="I28" s="230"/>
      <c r="J28" s="230"/>
      <c r="K28" s="230"/>
      <c r="L28" s="231"/>
    </row>
    <row r="29" spans="2:17" ht="26.25" customHeight="1" thickBot="1">
      <c r="B29" s="256" t="s">
        <v>350</v>
      </c>
      <c r="C29" s="229"/>
      <c r="D29" s="46" t="s">
        <v>373</v>
      </c>
      <c r="E29" s="123">
        <f>N29</f>
        <v>8</v>
      </c>
      <c r="F29" s="139" t="s">
        <v>351</v>
      </c>
      <c r="G29" s="197"/>
      <c r="H29" s="228" t="s">
        <v>352</v>
      </c>
      <c r="I29" s="229"/>
      <c r="J29" s="46" t="s">
        <v>374</v>
      </c>
      <c r="K29" s="126">
        <f>N30</f>
        <v>0.76</v>
      </c>
      <c r="L29" s="182"/>
      <c r="N29" s="128">
        <f>VLOOKUP($N$4,'DATA SHEET'!$B$10:$AG$221,8,FALSE)</f>
        <v>8</v>
      </c>
      <c r="O29" s="121"/>
      <c r="P29" s="121"/>
      <c r="Q29" s="122"/>
    </row>
    <row r="30" spans="2:17" ht="43.5" customHeight="1" thickBot="1">
      <c r="B30" s="259" t="s">
        <v>354</v>
      </c>
      <c r="C30" s="221"/>
      <c r="D30" s="202" t="s">
        <v>375</v>
      </c>
      <c r="E30" s="203" t="s">
        <v>447</v>
      </c>
      <c r="F30" s="204" t="s">
        <v>351</v>
      </c>
      <c r="G30" s="205"/>
      <c r="H30" s="220" t="s">
        <v>355</v>
      </c>
      <c r="I30" s="221"/>
      <c r="J30" s="202" t="s">
        <v>376</v>
      </c>
      <c r="K30" s="203" t="s">
        <v>447</v>
      </c>
      <c r="L30" s="206"/>
      <c r="N30" s="125">
        <f>VLOOKUP($N$4,'DATA SHEET'!$B$10:$AG$221,14,FALSE)</f>
        <v>0.76</v>
      </c>
      <c r="O30" s="121"/>
      <c r="P30" s="121"/>
      <c r="Q30" s="122"/>
    </row>
    <row r="31" spans="2:17" ht="15.75" customHeight="1" thickTop="1" thickBot="1">
      <c r="B31" s="264" t="s">
        <v>356</v>
      </c>
      <c r="C31" s="260"/>
      <c r="D31" s="260"/>
      <c r="E31" s="260"/>
      <c r="F31" s="261"/>
      <c r="G31" s="196"/>
      <c r="H31" s="260" t="s">
        <v>357</v>
      </c>
      <c r="I31" s="260"/>
      <c r="J31" s="260"/>
      <c r="K31" s="260"/>
      <c r="L31" s="261"/>
    </row>
    <row r="32" spans="2:17" ht="16.5" customHeight="1" thickBot="1">
      <c r="B32" s="256" t="s">
        <v>359</v>
      </c>
      <c r="C32" s="229"/>
      <c r="D32" s="163" t="s">
        <v>649</v>
      </c>
      <c r="E32" s="164">
        <v>0</v>
      </c>
      <c r="F32" s="165" t="s">
        <v>351</v>
      </c>
      <c r="G32" s="196"/>
      <c r="H32" s="262" t="s">
        <v>358</v>
      </c>
      <c r="I32" s="262"/>
      <c r="J32" s="262"/>
      <c r="K32" s="262"/>
      <c r="L32" s="263"/>
    </row>
    <row r="33" spans="2:19" ht="27" customHeight="1" thickBot="1">
      <c r="B33" s="256" t="s">
        <v>361</v>
      </c>
      <c r="C33" s="229"/>
      <c r="D33" s="163" t="s">
        <v>650</v>
      </c>
      <c r="E33" s="164">
        <v>0</v>
      </c>
      <c r="F33" s="165" t="s">
        <v>351</v>
      </c>
      <c r="G33" s="196"/>
      <c r="H33" s="228" t="s">
        <v>360</v>
      </c>
      <c r="I33" s="228"/>
      <c r="J33" s="229"/>
      <c r="K33" s="166" t="s">
        <v>328</v>
      </c>
      <c r="L33" s="183" t="s">
        <v>446</v>
      </c>
    </row>
    <row r="34" spans="2:19" ht="27" customHeight="1" thickBot="1">
      <c r="B34" s="248" t="s">
        <v>363</v>
      </c>
      <c r="C34" s="249"/>
      <c r="D34" s="167" t="s">
        <v>651</v>
      </c>
      <c r="E34" s="184">
        <v>0</v>
      </c>
      <c r="F34" s="168" t="s">
        <v>351</v>
      </c>
      <c r="G34" s="196"/>
      <c r="H34" s="228" t="s">
        <v>362</v>
      </c>
      <c r="I34" s="228"/>
      <c r="J34" s="229"/>
      <c r="K34" s="166" t="s">
        <v>328</v>
      </c>
      <c r="L34" s="183" t="s">
        <v>445</v>
      </c>
    </row>
    <row r="35" spans="2:19" ht="27" customHeight="1" thickTop="1" thickBot="1">
      <c r="B35" s="253" t="s">
        <v>657</v>
      </c>
      <c r="C35" s="254"/>
      <c r="D35" s="254"/>
      <c r="E35" s="254"/>
      <c r="F35" s="255"/>
      <c r="G35" s="196"/>
      <c r="H35" s="228" t="s">
        <v>364</v>
      </c>
      <c r="I35" s="228"/>
      <c r="J35" s="229"/>
      <c r="K35" s="166" t="s">
        <v>328</v>
      </c>
      <c r="L35" s="183" t="s">
        <v>445</v>
      </c>
    </row>
    <row r="36" spans="2:19" ht="27" customHeight="1" thickBot="1">
      <c r="B36" s="250" t="str">
        <f>N37</f>
        <v>EN13240:2001/A2:2004</v>
      </c>
      <c r="C36" s="251"/>
      <c r="D36" s="251"/>
      <c r="E36" s="251"/>
      <c r="F36" s="252"/>
      <c r="G36" s="196"/>
      <c r="H36" s="228" t="s">
        <v>365</v>
      </c>
      <c r="I36" s="228"/>
      <c r="J36" s="229"/>
      <c r="K36" s="166" t="s">
        <v>328</v>
      </c>
      <c r="L36" s="183" t="s">
        <v>445</v>
      </c>
    </row>
    <row r="37" spans="2:19" ht="39" customHeight="1" thickBot="1">
      <c r="B37" s="245" t="s">
        <v>658</v>
      </c>
      <c r="C37" s="246"/>
      <c r="D37" s="246"/>
      <c r="E37" s="246"/>
      <c r="F37" s="247"/>
      <c r="G37" s="196"/>
      <c r="H37" s="228" t="s">
        <v>366</v>
      </c>
      <c r="I37" s="228"/>
      <c r="J37" s="229"/>
      <c r="K37" s="166" t="s">
        <v>328</v>
      </c>
      <c r="L37" s="183" t="s">
        <v>445</v>
      </c>
      <c r="N37" s="199" t="str">
        <f>VLOOKUP($N$4,'DATA SHEET'!$B$10:$AG$221,24,FALSE)</f>
        <v>EN13240:2001/A2:2004</v>
      </c>
      <c r="O37" s="121"/>
      <c r="P37" s="121"/>
      <c r="Q37" s="122"/>
    </row>
    <row r="38" spans="2:19" ht="27" customHeight="1" thickBot="1">
      <c r="B38" s="239" t="str">
        <f>N39</f>
        <v>TNO - No. 1641</v>
      </c>
      <c r="C38" s="240"/>
      <c r="D38" s="240"/>
      <c r="E38" s="240"/>
      <c r="F38" s="241"/>
      <c r="G38" s="196"/>
      <c r="H38" s="228" t="s">
        <v>367</v>
      </c>
      <c r="I38" s="228"/>
      <c r="J38" s="229"/>
      <c r="K38" s="166" t="s">
        <v>328</v>
      </c>
      <c r="L38" s="183" t="s">
        <v>445</v>
      </c>
    </row>
    <row r="39" spans="2:19" ht="27" customHeight="1" thickBot="1">
      <c r="B39" s="245" t="s">
        <v>659</v>
      </c>
      <c r="C39" s="246"/>
      <c r="D39" s="246"/>
      <c r="E39" s="246"/>
      <c r="F39" s="247"/>
      <c r="G39" s="196"/>
      <c r="H39" s="230" t="s">
        <v>368</v>
      </c>
      <c r="I39" s="230"/>
      <c r="J39" s="230"/>
      <c r="K39" s="230"/>
      <c r="L39" s="231"/>
      <c r="N39" s="199" t="str">
        <f>VLOOKUP($N$4,'DATA SHEET'!$B$10:$AG$221,29,FALSE)</f>
        <v>TNO - No. 1641</v>
      </c>
      <c r="O39" s="121"/>
      <c r="P39" s="121"/>
      <c r="Q39" s="122"/>
    </row>
    <row r="40" spans="2:19" ht="27" customHeight="1" thickBot="1">
      <c r="B40" s="217" t="str">
        <f>N41</f>
        <v>2005PMC/179</v>
      </c>
      <c r="C40" s="218"/>
      <c r="D40" s="218"/>
      <c r="E40" s="218"/>
      <c r="F40" s="219"/>
      <c r="G40" s="196"/>
      <c r="H40" s="228" t="s">
        <v>369</v>
      </c>
      <c r="I40" s="228"/>
      <c r="J40" s="229"/>
      <c r="K40" s="166" t="s">
        <v>328</v>
      </c>
      <c r="L40" s="183" t="s">
        <v>445</v>
      </c>
    </row>
    <row r="41" spans="2:19" ht="27" customHeight="1" thickBot="1">
      <c r="B41" s="200"/>
      <c r="C41" s="53"/>
      <c r="D41" s="53"/>
      <c r="E41" s="53"/>
      <c r="F41" s="201"/>
      <c r="G41" s="196"/>
      <c r="H41" s="228" t="s">
        <v>370</v>
      </c>
      <c r="I41" s="228"/>
      <c r="J41" s="229"/>
      <c r="K41" s="166" t="s">
        <v>328</v>
      </c>
      <c r="L41" s="183" t="s">
        <v>445</v>
      </c>
      <c r="N41" s="199" t="str">
        <f>VLOOKUP($N$4,'DATA SHEET'!$B$10:$AG$221,30,FALSE)</f>
        <v>2005PMC/179</v>
      </c>
      <c r="O41" s="121"/>
      <c r="P41" s="121"/>
      <c r="Q41" s="122"/>
    </row>
    <row r="42" spans="2:19" ht="27" customHeight="1" thickBot="1">
      <c r="B42" s="186"/>
      <c r="C42" s="187"/>
      <c r="D42" s="187"/>
      <c r="E42" s="187"/>
      <c r="F42" s="188"/>
      <c r="G42" s="198"/>
      <c r="H42" s="220" t="s">
        <v>371</v>
      </c>
      <c r="I42" s="220"/>
      <c r="J42" s="221"/>
      <c r="K42" s="192" t="s">
        <v>328</v>
      </c>
      <c r="L42" s="193" t="s">
        <v>445</v>
      </c>
    </row>
    <row r="43" spans="2:19" ht="27" customHeight="1" thickTop="1" thickBot="1">
      <c r="B43" s="242" t="s">
        <v>453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4"/>
    </row>
    <row r="44" spans="2:19" ht="27" customHeight="1" thickBot="1">
      <c r="B44" s="232" t="s">
        <v>653</v>
      </c>
      <c r="C44" s="233"/>
      <c r="D44" s="237"/>
      <c r="E44" s="238"/>
      <c r="F44" s="236" t="s">
        <v>654</v>
      </c>
      <c r="G44" s="236"/>
      <c r="H44" s="234" t="s">
        <v>655</v>
      </c>
      <c r="I44" s="234"/>
      <c r="J44" s="234"/>
      <c r="K44" s="234"/>
      <c r="L44" s="235"/>
      <c r="M44" s="28"/>
      <c r="N44" s="28"/>
      <c r="O44" s="28"/>
      <c r="P44" s="28"/>
      <c r="Q44" s="28"/>
      <c r="R44" s="28"/>
      <c r="S44" s="28"/>
    </row>
    <row r="45" spans="2:19" ht="27.75" customHeight="1" thickBot="1">
      <c r="B45" s="222" t="s">
        <v>372</v>
      </c>
      <c r="C45" s="223"/>
      <c r="D45" s="224" t="str">
        <f>N45</f>
        <v>STOVAX</v>
      </c>
      <c r="E45" s="225"/>
      <c r="F45" s="226" t="s">
        <v>448</v>
      </c>
      <c r="G45" s="226"/>
      <c r="H45" s="226"/>
      <c r="I45" s="226"/>
      <c r="J45" s="226"/>
      <c r="K45" s="226"/>
      <c r="L45" s="227"/>
      <c r="N45" s="125" t="str">
        <f>VLOOKUP($N$4,'DATA SHEET'!$B$10:$AG$221,31,FALSE)</f>
        <v>STOVAX</v>
      </c>
      <c r="O45" s="121"/>
      <c r="P45" s="121"/>
      <c r="Q45" s="122"/>
    </row>
    <row r="46" spans="2:19" ht="12.75" customHeight="1" thickTop="1">
      <c r="J46" s="176">
        <v>42956</v>
      </c>
      <c r="K46" s="177" t="s">
        <v>656</v>
      </c>
      <c r="L46" s="178">
        <v>1</v>
      </c>
    </row>
  </sheetData>
  <sheetProtection sheet="1" selectLockedCells="1"/>
  <mergeCells count="71">
    <mergeCell ref="B6:E6"/>
    <mergeCell ref="F6:L6"/>
    <mergeCell ref="B2:L3"/>
    <mergeCell ref="B4:L4"/>
    <mergeCell ref="N4:Q4"/>
    <mergeCell ref="B5:C5"/>
    <mergeCell ref="D5:L5"/>
    <mergeCell ref="B15:E15"/>
    <mergeCell ref="B7:E7"/>
    <mergeCell ref="F7:L7"/>
    <mergeCell ref="B8:E8"/>
    <mergeCell ref="F8:L8"/>
    <mergeCell ref="B9:E9"/>
    <mergeCell ref="F9:H9"/>
    <mergeCell ref="I9:L9"/>
    <mergeCell ref="B10:E10"/>
    <mergeCell ref="B11:E11"/>
    <mergeCell ref="B12:E12"/>
    <mergeCell ref="B13:E13"/>
    <mergeCell ref="B14:E14"/>
    <mergeCell ref="B26:G26"/>
    <mergeCell ref="H26:J26"/>
    <mergeCell ref="B16:E16"/>
    <mergeCell ref="B17:E17"/>
    <mergeCell ref="B18:E18"/>
    <mergeCell ref="B19:E19"/>
    <mergeCell ref="B20:E20"/>
    <mergeCell ref="B21:E21"/>
    <mergeCell ref="B22:E22"/>
    <mergeCell ref="B23:E23"/>
    <mergeCell ref="B24:L24"/>
    <mergeCell ref="B25:G25"/>
    <mergeCell ref="H25:J25"/>
    <mergeCell ref="B33:C33"/>
    <mergeCell ref="H33:J33"/>
    <mergeCell ref="B27:C27"/>
    <mergeCell ref="H27:I27"/>
    <mergeCell ref="B28:F28"/>
    <mergeCell ref="H28:L28"/>
    <mergeCell ref="B29:C29"/>
    <mergeCell ref="H29:I29"/>
    <mergeCell ref="B30:C30"/>
    <mergeCell ref="H30:I30"/>
    <mergeCell ref="H31:L31"/>
    <mergeCell ref="H32:L32"/>
    <mergeCell ref="B31:F31"/>
    <mergeCell ref="B32:C32"/>
    <mergeCell ref="B38:F38"/>
    <mergeCell ref="B43:L43"/>
    <mergeCell ref="B37:F37"/>
    <mergeCell ref="B39:F39"/>
    <mergeCell ref="B34:C34"/>
    <mergeCell ref="H34:J34"/>
    <mergeCell ref="H35:J35"/>
    <mergeCell ref="B36:F36"/>
    <mergeCell ref="H36:J36"/>
    <mergeCell ref="B35:F35"/>
    <mergeCell ref="H37:J37"/>
    <mergeCell ref="H38:J38"/>
    <mergeCell ref="H39:L39"/>
    <mergeCell ref="H40:J40"/>
    <mergeCell ref="H41:J41"/>
    <mergeCell ref="B40:F40"/>
    <mergeCell ref="H42:J42"/>
    <mergeCell ref="B45:C45"/>
    <mergeCell ref="D45:E45"/>
    <mergeCell ref="F45:L45"/>
    <mergeCell ref="B44:C44"/>
    <mergeCell ref="H44:L44"/>
    <mergeCell ref="F44:G44"/>
    <mergeCell ref="D44:E44"/>
  </mergeCells>
  <pageMargins left="0.7" right="0.31" top="0.75" bottom="0.41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zoomScale="195" zoomScaleNormal="195" workbookViewId="0">
      <selection activeCell="O8" sqref="O8"/>
    </sheetView>
  </sheetViews>
  <sheetFormatPr defaultRowHeight="15.75"/>
  <cols>
    <col min="1" max="1" width="3.375" customWidth="1"/>
    <col min="2" max="2" width="23.75" customWidth="1"/>
    <col min="10" max="10" width="3.375" customWidth="1"/>
    <col min="11" max="14" width="9" hidden="1" customWidth="1"/>
  </cols>
  <sheetData>
    <row r="1" spans="2:15" ht="16.5" thickBot="1"/>
    <row r="2" spans="2:15" ht="17.25" customHeight="1" thickBot="1">
      <c r="B2" s="315" t="s">
        <v>454</v>
      </c>
      <c r="C2" s="316"/>
      <c r="D2" s="316"/>
      <c r="E2" s="316"/>
      <c r="F2" s="316"/>
      <c r="G2" s="316"/>
      <c r="H2" s="316"/>
      <c r="I2" s="317"/>
      <c r="K2" s="299" t="str">
        <f>'ENERGY LABEL'!G3</f>
        <v>View - 8 - MF</v>
      </c>
      <c r="L2" s="300"/>
      <c r="M2" s="300"/>
      <c r="N2" s="301"/>
    </row>
    <row r="3" spans="2:15">
      <c r="B3" s="310" t="str">
        <f>'ENERGY LABEL'!G7</f>
        <v>STOVAX</v>
      </c>
      <c r="C3" s="311"/>
      <c r="D3" s="311"/>
      <c r="E3" s="311"/>
      <c r="F3" s="311"/>
      <c r="G3" s="311"/>
      <c r="H3" s="311"/>
      <c r="I3" s="312"/>
    </row>
    <row r="4" spans="2:15" ht="16.5" thickBot="1">
      <c r="B4" s="313"/>
      <c r="C4" s="294"/>
      <c r="D4" s="294"/>
      <c r="E4" s="294"/>
      <c r="F4" s="294"/>
      <c r="G4" s="294"/>
      <c r="H4" s="294"/>
      <c r="I4" s="314"/>
    </row>
    <row r="5" spans="2:15" ht="24.95" customHeight="1" thickBot="1">
      <c r="B5" s="130" t="s">
        <v>450</v>
      </c>
      <c r="C5" s="318" t="str">
        <f>'ENERGY LABEL'!G9</f>
        <v>View - 8 - MF</v>
      </c>
      <c r="D5" s="318"/>
      <c r="E5" s="318"/>
      <c r="F5" s="318"/>
      <c r="G5" s="318"/>
      <c r="H5" s="318"/>
      <c r="I5" s="319"/>
    </row>
    <row r="6" spans="2:15" ht="24.95" customHeight="1" thickBot="1">
      <c r="B6" s="131" t="s">
        <v>449</v>
      </c>
      <c r="C6" s="320" t="str">
        <f>'ENERGY LABEL'!G11</f>
        <v>A</v>
      </c>
      <c r="D6" s="320"/>
      <c r="E6" s="320"/>
      <c r="F6" s="320"/>
      <c r="G6" s="320"/>
      <c r="H6" s="320"/>
      <c r="I6" s="321"/>
      <c r="O6" s="141"/>
    </row>
    <row r="7" spans="2:15" ht="24.95" customHeight="1" thickBot="1">
      <c r="B7" s="131" t="s">
        <v>685</v>
      </c>
      <c r="C7" s="328">
        <f>'ENERGY LABEL'!G13</f>
        <v>8</v>
      </c>
      <c r="D7" s="329"/>
      <c r="E7" s="329"/>
      <c r="F7" s="329"/>
      <c r="G7" s="329"/>
      <c r="H7" s="329"/>
      <c r="I7" s="330"/>
    </row>
    <row r="8" spans="2:15" ht="24.95" customHeight="1" thickBot="1">
      <c r="B8" s="131" t="s">
        <v>684</v>
      </c>
      <c r="C8" s="328" t="str">
        <f>'ENERGY LABEL'!G15</f>
        <v>--</v>
      </c>
      <c r="D8" s="329"/>
      <c r="E8" s="329"/>
      <c r="F8" s="329"/>
      <c r="G8" s="329"/>
      <c r="H8" s="329"/>
      <c r="I8" s="330"/>
    </row>
    <row r="9" spans="2:15" ht="24.95" customHeight="1" thickBot="1">
      <c r="B9" s="131" t="s">
        <v>686</v>
      </c>
      <c r="C9" s="322">
        <f>'TECHNICAL PARAMETERS'!N26</f>
        <v>100</v>
      </c>
      <c r="D9" s="323"/>
      <c r="E9" s="323"/>
      <c r="F9" s="323"/>
      <c r="G9" s="323"/>
      <c r="H9" s="323"/>
      <c r="I9" s="324"/>
    </row>
    <row r="10" spans="2:15" ht="49.5" customHeight="1" thickBot="1">
      <c r="B10" s="132" t="s">
        <v>451</v>
      </c>
      <c r="C10" s="325">
        <f>'TECHNICAL PARAMETERS'!N30</f>
        <v>0.76</v>
      </c>
      <c r="D10" s="326"/>
      <c r="E10" s="326"/>
      <c r="F10" s="326"/>
      <c r="G10" s="326"/>
      <c r="H10" s="326"/>
      <c r="I10" s="327"/>
    </row>
    <row r="11" spans="2:15" ht="48.75" customHeight="1" thickBot="1">
      <c r="B11" s="133" t="s">
        <v>452</v>
      </c>
      <c r="C11" s="307" t="s">
        <v>453</v>
      </c>
      <c r="D11" s="308"/>
      <c r="E11" s="308"/>
      <c r="F11" s="308"/>
      <c r="G11" s="308"/>
      <c r="H11" s="308"/>
      <c r="I11" s="309"/>
    </row>
    <row r="12" spans="2:15" ht="16.5" customHeight="1"/>
    <row r="13" spans="2:15" ht="24.95" customHeight="1"/>
    <row r="14" spans="2:15" ht="24.95" customHeight="1"/>
    <row r="15" spans="2:15" ht="24.95" customHeight="1"/>
    <row r="16" spans="2:15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sheetProtection sheet="1" selectLockedCells="1"/>
  <mergeCells count="10">
    <mergeCell ref="C11:I11"/>
    <mergeCell ref="B3:I4"/>
    <mergeCell ref="B2:I2"/>
    <mergeCell ref="K2:N2"/>
    <mergeCell ref="C5:I5"/>
    <mergeCell ref="C6:I6"/>
    <mergeCell ref="C9:I9"/>
    <mergeCell ref="C10:I10"/>
    <mergeCell ref="C7:I7"/>
    <mergeCell ref="C8:I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SHEET</vt:lpstr>
      <vt:lpstr>EEC TABLE</vt:lpstr>
      <vt:lpstr>ENERGY LABEL</vt:lpstr>
      <vt:lpstr>TECHNICAL PARAMETERS</vt:lpstr>
      <vt:lpstr>PRODUCT FICHE</vt:lpstr>
    </vt:vector>
  </TitlesOfParts>
  <Company>Stovax Holdings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Sage</dc:creator>
  <cp:lastModifiedBy>David Saunders</cp:lastModifiedBy>
  <cp:lastPrinted>2017-08-09T15:04:51Z</cp:lastPrinted>
  <dcterms:created xsi:type="dcterms:W3CDTF">2012-12-05T22:33:14Z</dcterms:created>
  <dcterms:modified xsi:type="dcterms:W3CDTF">2017-09-07T07:06:17Z</dcterms:modified>
</cp:coreProperties>
</file>